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orm Responses 1" sheetId="1" r:id="rId4"/>
    <sheet state="hidden" name="DO NOT DELETE - AutoCrat Job Se" sheetId="2" r:id="rId5"/>
  </sheets>
  <definedNames/>
  <calcPr/>
</workbook>
</file>

<file path=xl/sharedStrings.xml><?xml version="1.0" encoding="utf-8"?>
<sst xmlns="http://schemas.openxmlformats.org/spreadsheetml/2006/main" count="17341" uniqueCount="11128">
  <si>
    <t>Timestamp</t>
  </si>
  <si>
    <t>Nama</t>
  </si>
  <si>
    <t>Email</t>
  </si>
  <si>
    <t>Nomor HP</t>
  </si>
  <si>
    <t>Pekerjaan</t>
  </si>
  <si>
    <t>ASN</t>
  </si>
  <si>
    <t>Non ASN</t>
  </si>
  <si>
    <t>Kesan dan Pesan</t>
  </si>
  <si>
    <t>Merged Doc ID - Sertifikat Webinar Pisang 1</t>
  </si>
  <si>
    <t>Merged Doc URL - Sertifikat Webinar Pisang 1</t>
  </si>
  <si>
    <t>Link to merged Doc - Sertifikat Webinar Pisang 1</t>
  </si>
  <si>
    <t>Document Merge Status - Sertifikat Webinar Pisang 1</t>
  </si>
  <si>
    <t>Ircham Riyadi, SP, MP</t>
  </si>
  <si>
    <t>irchamriyadi2000@gmail.com</t>
  </si>
  <si>
    <t>081393036260</t>
  </si>
  <si>
    <t>PBT</t>
  </si>
  <si>
    <t>Mantab..</t>
  </si>
  <si>
    <t>1pykhb9Y2myGRrue11pdFs1AWwSV_oYlM</t>
  </si>
  <si>
    <t>https://drive.google.com/file/d/1pykhb9Y2myGRrue11pdFs1AWwSV_oYlM/view?usp=drivesdk</t>
  </si>
  <si>
    <t>Document successfully created; Document successfully merged; PDF created; Emails Sent: [To: irchamriyadi2000@gmail.com]; Run via form trigger as irchamriyadi2000@gmail.com; Timestamp: Aug 31 2021 9:46 PM</t>
  </si>
  <si>
    <t>NIZMAH ASSAGAF,SP.,MSi</t>
  </si>
  <si>
    <t>fatumtolis01@gmail.com</t>
  </si>
  <si>
    <t>085394875555</t>
  </si>
  <si>
    <t>Kabid PSP</t>
  </si>
  <si>
    <t>Baik dan bermanfaat</t>
  </si>
  <si>
    <t>1anTfciwelZMRGU-GYdmvlqZ2fnCpBWbc</t>
  </si>
  <si>
    <t>https://drive.google.com/file/d/1anTfciwelZMRGU-GYdmvlqZ2fnCpBWbc/view?usp=drivesdk</t>
  </si>
  <si>
    <t>Document successfully created; Document successfully merged; PDF created; Emails Sent: [To: fatumtolis01@gmail.com]; Run via form trigger as irchamriyadi2000@gmail.com; Timestamp: Sep 6 2021 9:56 PM</t>
  </si>
  <si>
    <t>Gemawarni, SP</t>
  </si>
  <si>
    <t>gemawarni.jbi@gmail.com</t>
  </si>
  <si>
    <t>081274282701</t>
  </si>
  <si>
    <t>PMHP</t>
  </si>
  <si>
    <t>Sudah bagus</t>
  </si>
  <si>
    <t>1chdQIG-D50soxO_mBzG2qjgPGyP5Cedi</t>
  </si>
  <si>
    <t>https://drive.google.com/file/d/1chdQIG-D50soxO_mBzG2qjgPGyP5Cedi/view?usp=drivesdk</t>
  </si>
  <si>
    <t>Document successfully created; Document successfully merged; PDF created; Emails Sent: [To: gemawarni.jbi@gmail.com]; Run via form trigger as irchamriyadi2000@gmail.com; Timestamp: Sep 6 2021 9:57 PM</t>
  </si>
  <si>
    <t>Ermi Nur Cahyani, S.TP, M.Si</t>
  </si>
  <si>
    <t>cu_eng1@yahoo.co.id</t>
  </si>
  <si>
    <t>081329304214</t>
  </si>
  <si>
    <t>Analis Potensi Budidaya Pertanian</t>
  </si>
  <si>
    <t>Kereenn</t>
  </si>
  <si>
    <t>1o1VVeiYCAKAaoRtaXBkId4MxLJDYRoNz</t>
  </si>
  <si>
    <t>https://drive.google.com/file/d/1o1VVeiYCAKAaoRtaXBkId4MxLJDYRoNz/view?usp=drivesdk</t>
  </si>
  <si>
    <t>Document successfully created; Document successfully merged; PDF created; Emails Sent: [To: cu_eng1@yahoo.co.id]; Run via form trigger as irchamriyadi2000@gmail.com; Timestamp: Sep 6 2021 9:57 PM</t>
  </si>
  <si>
    <t>SUFRI, SP., MAP.</t>
  </si>
  <si>
    <t>uir.sufri@yahoo.com</t>
  </si>
  <si>
    <t>085242101835</t>
  </si>
  <si>
    <t>Kasie Produksi</t>
  </si>
  <si>
    <t>Baik</t>
  </si>
  <si>
    <t>1JAMgi8KwbMPxFzQBugLsA-V9h5AFj54k</t>
  </si>
  <si>
    <t>https://drive.google.com/file/d/1JAMgi8KwbMPxFzQBugLsA-V9h5AFj54k/view?usp=drivesdk</t>
  </si>
  <si>
    <t>Document successfully created; Document successfully merged; PDF created; Emails Sent: [To: uir.sufri@yahoo.com]; Run via form trigger as irchamriyadi2000@gmail.com; Timestamp: Sep 6 2021 9:57 PM</t>
  </si>
  <si>
    <t>Ir. Edhi Sandra MSi</t>
  </si>
  <si>
    <t>edhisa@apps.ipb.ac.id</t>
  </si>
  <si>
    <t>08128213720</t>
  </si>
  <si>
    <t>Dosen</t>
  </si>
  <si>
    <t>Sangat bagus dan sangat penting. Perlu jejaring secara menyeluruh agar manfaat dan kemaslahatannya dapat terealisasi ke masyarakat</t>
  </si>
  <si>
    <t>1z8eIWYVZ1iJCnZz2SJLXEkIVgup5SfcF</t>
  </si>
  <si>
    <t>https://drive.google.com/file/d/1z8eIWYVZ1iJCnZz2SJLXEkIVgup5SfcF/view?usp=drivesdk</t>
  </si>
  <si>
    <t>Document successfully created; Document successfully merged; PDF created; Emails Sent: [To: edhisa@apps.ipb.ac.id]; Run via form trigger as irchamriyadi2000@gmail.com; Timestamp: Sep 6 2021 9:57 PM</t>
  </si>
  <si>
    <t>Rustiyanti</t>
  </si>
  <si>
    <t>rustiyanti.dkm@gmail.com</t>
  </si>
  <si>
    <t>085246172859</t>
  </si>
  <si>
    <t>.</t>
  </si>
  <si>
    <t>1uDWQG--0aSeViJGmCiKaYqS3yJZOdJGa</t>
  </si>
  <si>
    <t>https://drive.google.com/file/d/1uDWQG--0aSeViJGmCiKaYqS3yJZOdJGa/view?usp=drivesdk</t>
  </si>
  <si>
    <t>Document successfully created; Document successfully merged; PDF created; Emails Sent: [To: rustiyanti.dkm@gmail.com]; Run via form trigger as irchamriyadi2000@gmail.com; Timestamp: Sep 6 2021 9:57 PM</t>
  </si>
  <si>
    <t>Sumarso,SP</t>
  </si>
  <si>
    <t>354sumarso@gmail.com</t>
  </si>
  <si>
    <t>082352269122</t>
  </si>
  <si>
    <t>Penyuluh</t>
  </si>
  <si>
    <t>Materi bagus sukses selalu</t>
  </si>
  <si>
    <t>1mi4a9Xq0VG93vkd3JMDzj_cd3wlY1kpx</t>
  </si>
  <si>
    <t>https://drive.google.com/file/d/1mi4a9Xq0VG93vkd3JMDzj_cd3wlY1kpx/view?usp=drivesdk</t>
  </si>
  <si>
    <t>Document successfully created; Document successfully merged; PDF created; Emails Sent: [To: 354sumarso@gmail.com]; Run via form trigger as irchamriyadi2000@gmail.com; Timestamp: Sep 6 2021 9:57 PM</t>
  </si>
  <si>
    <t>Farid Styawan, S.P.</t>
  </si>
  <si>
    <t>faridstyawan95@gmail.com</t>
  </si>
  <si>
    <t>085725784920</t>
  </si>
  <si>
    <t>Fungsional Umum</t>
  </si>
  <si>
    <t>1lpF46dA_TflxT8z-G1Q14uhfZFKqMG5r</t>
  </si>
  <si>
    <t>https://drive.google.com/file/d/1lpF46dA_TflxT8z-G1Q14uhfZFKqMG5r/view?usp=drivesdk</t>
  </si>
  <si>
    <t>Document successfully created; Document successfully merged; PDF created; Emails Sent: [To: faridstyawan95@gmail.com]; Run via form trigger as irchamriyadi2000@gmail.com; Timestamp: Sep 6 2021 9:57 PM</t>
  </si>
  <si>
    <t>Aprilidia Rumintang Rajagukguk, SP</t>
  </si>
  <si>
    <t>aprilgoekz90@gmail.com</t>
  </si>
  <si>
    <t>085206896590</t>
  </si>
  <si>
    <t>Mari kita lahirkan produsen produsen benih pisnag di Indonesia</t>
  </si>
  <si>
    <t>17gJrRliPUtenQVDHMU2cobMIpr3jU6Ux</t>
  </si>
  <si>
    <t>https://drive.google.com/file/d/17gJrRliPUtenQVDHMU2cobMIpr3jU6Ux/view?usp=drivesdk</t>
  </si>
  <si>
    <t>Document successfully created; Document successfully merged; PDF created; Emails Sent: [To: aprilgoekz90@gmail.com]; Run via form trigger as irchamriyadi2000@gmail.com; Timestamp: Sep 6 2021 9:57 PM</t>
  </si>
  <si>
    <t>Miftahul Anwar</t>
  </si>
  <si>
    <t>Miftahulanwar490@gmail.com</t>
  </si>
  <si>
    <t>085788815624</t>
  </si>
  <si>
    <t>Petani</t>
  </si>
  <si>
    <t>Semoga dapat menambah wawasan dan pengetahuannya dalam bimtek hortikultura</t>
  </si>
  <si>
    <t>1cCVcGolHQmuRMdgura54YA5qfyjtsWC5</t>
  </si>
  <si>
    <t>https://drive.google.com/file/d/1cCVcGolHQmuRMdgura54YA5qfyjtsWC5/view?usp=drivesdk</t>
  </si>
  <si>
    <t>Document successfully created; Document successfully merged; PDF created; Emails Sent: [To: Miftahulanwar490@gmail.com]; Run via form trigger as irchamriyadi2000@gmail.com; Timestamp: Sep 6 2021 9:57 PM</t>
  </si>
  <si>
    <t>fauzul hamdika, A.Md</t>
  </si>
  <si>
    <t>fauzulhamdika07@gmail.com</t>
  </si>
  <si>
    <t>082288339770</t>
  </si>
  <si>
    <t>Teknisi litkayasa</t>
  </si>
  <si>
    <t>bagus dan materi menarik</t>
  </si>
  <si>
    <t>1AHQvDdnI0ql-ATL_rJV4zef9jHstbUGx</t>
  </si>
  <si>
    <t>https://drive.google.com/file/d/1AHQvDdnI0ql-ATL_rJV4zef9jHstbUGx/view?usp=drivesdk</t>
  </si>
  <si>
    <t>Document successfully created; Document successfully merged; PDF created; Emails Sent: [To: fauzulhamdika07@gmail.com]; Run via form trigger as irchamriyadi2000@gmail.com; Timestamp: Sep 6 2021 9:57 PM</t>
  </si>
  <si>
    <t>Tansyah Abadi,S.TP.,MM</t>
  </si>
  <si>
    <t xml:space="preserve">abaditansyah06@gmail.com </t>
  </si>
  <si>
    <t>082124081932</t>
  </si>
  <si>
    <t>Bermanfaat</t>
  </si>
  <si>
    <t>1g-BSQDmjpoGxXUgB5OouBahd2yPiEsRj</t>
  </si>
  <si>
    <t>https://drive.google.com/file/d/1g-BSQDmjpoGxXUgB5OouBahd2yPiEsRj/view?usp=drivesdk</t>
  </si>
  <si>
    <t>Document successfully created; Document successfully merged; PDF created; Emails Sent: [To: abaditansyah06@gmail.com]; Run via form trigger as irchamriyadi2000@gmail.com; Timestamp: Sep 6 2021 9:57 PM</t>
  </si>
  <si>
    <t>SITI FATIMAH, SP, MP</t>
  </si>
  <si>
    <t>fatimahs0313@gmail.com</t>
  </si>
  <si>
    <t>087822200558</t>
  </si>
  <si>
    <t>materi menarik</t>
  </si>
  <si>
    <t>1xcUw9D58Fc-2rQVWzeyeCgtMxY-HsQah</t>
  </si>
  <si>
    <t>https://drive.google.com/file/d/1xcUw9D58Fc-2rQVWzeyeCgtMxY-HsQah/view?usp=drivesdk</t>
  </si>
  <si>
    <t>Document successfully created; Document successfully merged; PDF created; Emails Sent: [To: fatimahs0313@gmail.com]; Run via form trigger as irchamriyadi2000@gmail.com; Timestamp: Sep 6 2021 9:57 PM</t>
  </si>
  <si>
    <t>Kun Galung Robiulula, SP</t>
  </si>
  <si>
    <t>kunrobiulula@gmail.com</t>
  </si>
  <si>
    <t>082237227827</t>
  </si>
  <si>
    <t>Mahasiswa</t>
  </si>
  <si>
    <t>Portal untuk mengambil sertifikat mohon di perbaiki lagi karna susah untuk di ambilnya</t>
  </si>
  <si>
    <t>1S9_p4VYn4ubABgILeEeQZylcDn0RIYpp</t>
  </si>
  <si>
    <t>https://drive.google.com/file/d/1S9_p4VYn4ubABgILeEeQZylcDn0RIYpp/view?usp=drivesdk</t>
  </si>
  <si>
    <t>Document successfully created; Document successfully merged; PDF created; Emails Sent: [To: kunrobiulula@gmail.com]; Run via form trigger as irchamriyadi2000@gmail.com; Timestamp: Sep 6 2021 9:57 PM</t>
  </si>
  <si>
    <t>Dian Maya Sari, S.TP</t>
  </si>
  <si>
    <t>dmayasari716@gmail.com</t>
  </si>
  <si>
    <t>082247328209</t>
  </si>
  <si>
    <t>Menambah pengetahuan</t>
  </si>
  <si>
    <t>1nSDygUAvGM4CLkRwF75KppcMF4-rE_S7</t>
  </si>
  <si>
    <t>https://drive.google.com/file/d/1nSDygUAvGM4CLkRwF75KppcMF4-rE_S7/view?usp=drivesdk</t>
  </si>
  <si>
    <t>Document successfully created; Document successfully merged; PDF created; Emails Sent: [To: dmayasari716@gmail.com]; Run via form trigger as irchamriyadi2000@gmail.com; Timestamp: Sep 6 2021 9:57 PM</t>
  </si>
  <si>
    <t>Sugino.Sp</t>
  </si>
  <si>
    <t>suginonasran@gmail.com</t>
  </si>
  <si>
    <t>085397098276</t>
  </si>
  <si>
    <t>Semoga mendapatkan bibit yg tahan terhadap virus pada pisang</t>
  </si>
  <si>
    <t>1Txxlcfq-EcReJIrLhZqkk9L8ZeiCALiz</t>
  </si>
  <si>
    <t>https://drive.google.com/file/d/1Txxlcfq-EcReJIrLhZqkk9L8ZeiCALiz/view?usp=drivesdk</t>
  </si>
  <si>
    <t>Document successfully created; Document successfully merged; PDF created; Emails Sent: [To: suginonasran@gmail.com]; Run via form trigger as irchamriyadi2000@gmail.com; Timestamp: Sep 6 2021 9:57 PM</t>
  </si>
  <si>
    <t>NOFLINDAWATI.SP.MSi</t>
  </si>
  <si>
    <t>noflindawatiacik@gmail.com</t>
  </si>
  <si>
    <t>081374830772</t>
  </si>
  <si>
    <t>peneliti</t>
  </si>
  <si>
    <t>perlu ada webinar berkelanjutan sampai pasca panen</t>
  </si>
  <si>
    <t>1vn6JNGkjgThBFy3JvjUi9UTNX3DY9VYT</t>
  </si>
  <si>
    <t>https://drive.google.com/file/d/1vn6JNGkjgThBFy3JvjUi9UTNX3DY9VYT/view?usp=drivesdk</t>
  </si>
  <si>
    <t>Document successfully created; Document successfully merged; PDF created; Emails Sent: [To: noflindawatiacik@gmail.com]; Run via form trigger as irchamriyadi2000@gmail.com; Timestamp: Sep 6 2021 9:57 PM</t>
  </si>
  <si>
    <t>SIGMA, S.P., M.Si</t>
  </si>
  <si>
    <t>sigma.pmhpsumsel@gmail.com</t>
  </si>
  <si>
    <t>081373410077</t>
  </si>
  <si>
    <t>Eebinar yang sangat bermanfaat. Usul webinar untuk tanaman melon dan pemasarannya.  Terimakasih</t>
  </si>
  <si>
    <t>1TkeZTqaqedVtlZrmxjetZYiOrn6JUAys</t>
  </si>
  <si>
    <t>https://drive.google.com/file/d/1TkeZTqaqedVtlZrmxjetZYiOrn6JUAys/view?usp=drivesdk</t>
  </si>
  <si>
    <t>Document successfully created; Document successfully merged; PDF created; Emails Sent: [To: sigma.pmhpsumsel@gmail.com]; Run via form trigger as irchamriyadi2000@gmail.com; Timestamp: Sep 6 2021 9:57 PM</t>
  </si>
  <si>
    <t>Anwar syahadat</t>
  </si>
  <si>
    <t>anwarsyahadat43@gmail.com</t>
  </si>
  <si>
    <t>082260896164</t>
  </si>
  <si>
    <t>Bagus dan sangat bermanfaat</t>
  </si>
  <si>
    <t>1Or0xPP9NLPrEp7k3sG-00G8at23xa_MM</t>
  </si>
  <si>
    <t>https://drive.google.com/file/d/1Or0xPP9NLPrEp7k3sG-00G8at23xa_MM/view?usp=drivesdk</t>
  </si>
  <si>
    <t>Document successfully created; Document successfully merged; PDF created; Emails Sent: [To: anwarsyahadat43@gmail.com]; Run via form trigger as irchamriyadi2000@gmail.com; Timestamp: Sep 6 2021 9:57 PM</t>
  </si>
  <si>
    <t>Eni Puspita,S.TP</t>
  </si>
  <si>
    <t>enipuspita245@gmail.com</t>
  </si>
  <si>
    <t>081374286148</t>
  </si>
  <si>
    <t>Menarik</t>
  </si>
  <si>
    <t>1F7s4mVJkhn42w5UjJ9iSFr6wEUqenFio</t>
  </si>
  <si>
    <t>https://drive.google.com/file/d/1F7s4mVJkhn42w5UjJ9iSFr6wEUqenFio/view?usp=drivesdk</t>
  </si>
  <si>
    <t>Document successfully created; Document successfully merged; PDF created; Emails Sent: [To: enipuspita245@gmail.com]; Run via form trigger as irchamriyadi2000@gmail.com; Timestamp: Sep 6 2021 9:58 PM</t>
  </si>
  <si>
    <t>Mochammad Mulia Haryanto</t>
  </si>
  <si>
    <t>mochammadmuli22@gmail.com</t>
  </si>
  <si>
    <t>085751616659</t>
  </si>
  <si>
    <t>semoga kedepanya lebih banyak lagi</t>
  </si>
  <si>
    <t>1TgfUENXLgCYL9-tOGyccUMIMHTBlny48</t>
  </si>
  <si>
    <t>https://drive.google.com/file/d/1TgfUENXLgCYL9-tOGyccUMIMHTBlny48/view?usp=drivesdk</t>
  </si>
  <si>
    <t>Document successfully created; Document successfully merged; PDF created; Emails Sent: [To: mochammadmuli22@gmail.com]; Run via form trigger as irchamriyadi2000@gmail.com; Timestamp: Sep 6 2021 9:57 PM</t>
  </si>
  <si>
    <t>Lin Nuriah Ginoga</t>
  </si>
  <si>
    <t>ginogalina@gmail.com</t>
  </si>
  <si>
    <t>08129452207</t>
  </si>
  <si>
    <t>Webinar yang sangat menginspirasi sebagai dasar pengembangan ke arah kampung atau desa wisata berbasis pisang</t>
  </si>
  <si>
    <t>1zoT_5HSSW0B6w6Mhs_JvpU2HFAHpZkHa</t>
  </si>
  <si>
    <t>https://drive.google.com/file/d/1zoT_5HSSW0B6w6Mhs_JvpU2HFAHpZkHa/view?usp=drivesdk</t>
  </si>
  <si>
    <t>Document successfully created; Document successfully merged; PDF created; Emails Sent: [To: ginogalina@gmail.com]; Run via form trigger as irchamriyadi2000@gmail.com; Timestamp: Sep 6 2021 9:58 PM</t>
  </si>
  <si>
    <t>Ikhlasul Imam</t>
  </si>
  <si>
    <t>ikhlasulimamm@gmail.com</t>
  </si>
  <si>
    <t>082280157470</t>
  </si>
  <si>
    <t>POPT</t>
  </si>
  <si>
    <t>sangat bermnfaat</t>
  </si>
  <si>
    <t>1rC4f5qo5VP4A8XYd42V39xWAOdsXuegl</t>
  </si>
  <si>
    <t>https://drive.google.com/file/d/1rC4f5qo5VP4A8XYd42V39xWAOdsXuegl/view?usp=drivesdk</t>
  </si>
  <si>
    <t>Document successfully created; Document successfully merged; PDF created; Emails Sent: [To: ikhlasulimamm@gmail.com]; Run via form trigger as irchamriyadi2000@gmail.com; Timestamp: Sep 6 2021 9:58 PM</t>
  </si>
  <si>
    <t>Gusti Mushamarsyah, S.P.M.Si</t>
  </si>
  <si>
    <t>musktp@gmail.com</t>
  </si>
  <si>
    <t>081345014159</t>
  </si>
  <si>
    <t>Materi yang menarik</t>
  </si>
  <si>
    <t>1zsWP-HA-Ea7wWtfKEvua9EwzMdyeSEcF</t>
  </si>
  <si>
    <t>https://drive.google.com/file/d/1zsWP-HA-Ea7wWtfKEvua9EwzMdyeSEcF/view?usp=drivesdk</t>
  </si>
  <si>
    <t>Document successfully created; Document successfully merged; PDF created; Emails Sent: [To: musktp@gmail.com]; Run via form trigger as irchamriyadi2000@gmail.com; Timestamp: Sep 6 2021 9:57 PM</t>
  </si>
  <si>
    <t>Lukman Dani Saputro, SP</t>
  </si>
  <si>
    <t>pohonperdu@gmail.com</t>
  </si>
  <si>
    <t>08122718788</t>
  </si>
  <si>
    <t xml:space="preserve">bagus
</t>
  </si>
  <si>
    <t>17QOJZlYF19fetrcOLc4BQBTvG8XfVY0O</t>
  </si>
  <si>
    <t>https://drive.google.com/file/d/17QOJZlYF19fetrcOLc4BQBTvG8XfVY0O/view?usp=drivesdk</t>
  </si>
  <si>
    <t>Document successfully created; Document successfully merged; PDF created; Emails Sent: [To: pohonperdu@gmail.com]; Run via form trigger as irchamriyadi2000@gmail.com; Timestamp: Sep 6 2021 9:57 PM</t>
  </si>
  <si>
    <t>MUCHSININ ANIS,A.Ma</t>
  </si>
  <si>
    <t>finayanies@gmail.com</t>
  </si>
  <si>
    <t>081226663414</t>
  </si>
  <si>
    <t>1eI8EKFlw0g4MJetfoJDOoiT-hJmNHa-P</t>
  </si>
  <si>
    <t>https://drive.google.com/file/d/1eI8EKFlw0g4MJetfoJDOoiT-hJmNHa-P/view?usp=drivesdk</t>
  </si>
  <si>
    <t>Document successfully created; Document successfully merged; PDF created; Emails Sent: [To: finayanies@gmail.com]; Run via form trigger as irchamriyadi2000@gmail.com; Timestamp: Sep 6 2021 9:58 PM</t>
  </si>
  <si>
    <t>Dody Kurniawan</t>
  </si>
  <si>
    <t>dody.krenteng@gmail.com</t>
  </si>
  <si>
    <t>081382401396</t>
  </si>
  <si>
    <t>Tambah pengetahuan tambah ilmu</t>
  </si>
  <si>
    <t>1XUiaqaJ1urC0o6AZaZ09d2sf3S7qH1Pv</t>
  </si>
  <si>
    <t>https://drive.google.com/file/d/1XUiaqaJ1urC0o6AZaZ09d2sf3S7qH1Pv/view?usp=drivesdk</t>
  </si>
  <si>
    <t>Document successfully created; Document successfully merged; PDF created; Emails Sent: [To: dody.krenteng@gmail.com]; Run via form trigger as irchamriyadi2000@gmail.com; Timestamp: Sep 6 2021 9:58 PM</t>
  </si>
  <si>
    <t>NURUSSA'ADAH, S.P.</t>
  </si>
  <si>
    <t>n03r03s.85@gmail.com</t>
  </si>
  <si>
    <t>085245699400</t>
  </si>
  <si>
    <t>-</t>
  </si>
  <si>
    <t>127aYCA2DKkKMqdO_vLLdf1HHIdswbxuF</t>
  </si>
  <si>
    <t>https://drive.google.com/file/d/127aYCA2DKkKMqdO_vLLdf1HHIdswbxuF/view?usp=drivesdk</t>
  </si>
  <si>
    <t>Document successfully created; Document successfully merged; PDF created; Emails Sent: [To: n03r03s.85@gmail.com]; Run via form trigger as irchamriyadi2000@gmail.com; Timestamp: Sep 6 2021 9:58 PM</t>
  </si>
  <si>
    <t>SHINTA AYUNING TYAS</t>
  </si>
  <si>
    <t>shintangawi@gmail.com</t>
  </si>
  <si>
    <t>085730166354</t>
  </si>
  <si>
    <t>Terimakasih atas webinar yang telah diselenggarakan. Saran untuk selanjutnya materi webinar tentang pengolahan hasil pertanian</t>
  </si>
  <si>
    <t>1hahJEL2IvrzhpAhaKGnz9kGMtcfRAdB9</t>
  </si>
  <si>
    <t>https://drive.google.com/file/d/1hahJEL2IvrzhpAhaKGnz9kGMtcfRAdB9/view?usp=drivesdk</t>
  </si>
  <si>
    <t>Document successfully created; Document successfully merged; PDF created; Emails Sent: [To: shintangawi@gmail.com]; Run via form trigger as irchamriyadi2000@gmail.com; Timestamp: Sep 6 2021 9:58 PM</t>
  </si>
  <si>
    <t>I Ketut Kamara, MP</t>
  </si>
  <si>
    <t>kamaraketut@gmail.com</t>
  </si>
  <si>
    <t>081916172335</t>
  </si>
  <si>
    <t>Pengusaha</t>
  </si>
  <si>
    <t>Materi mengenai perbenihan pisang sangat bermanfaat untuk menambah pengetahuan dan wawasan.</t>
  </si>
  <si>
    <t>1ayXnbz20XWz7YOGTNPSHCIY_WrrWzt5Z</t>
  </si>
  <si>
    <t>https://drive.google.com/file/d/1ayXnbz20XWz7YOGTNPSHCIY_WrrWzt5Z/view?usp=drivesdk</t>
  </si>
  <si>
    <t>Document successfully created; Document successfully merged; PDF created; Emails Sent: [To: kamaraketut@gmail.com]; Run via form trigger as irchamriyadi2000@gmail.com; Timestamp: Sep 6 2021 9:58 PM</t>
  </si>
  <si>
    <t>Rahmah, SP.,M.Si</t>
  </si>
  <si>
    <t>rahmabadarudin12@gmail.com</t>
  </si>
  <si>
    <t>085216244586</t>
  </si>
  <si>
    <t>Pengelola Lab Kultur jaringan Dinas Pertanian dan Pangan Kota Pekalongan</t>
  </si>
  <si>
    <t>Pengelola Lab Kultur jaringan</t>
  </si>
  <si>
    <t>Semoga dengan webinar ini semakina menambah pengetahuan tentang benih pisang yg berkualitss</t>
  </si>
  <si>
    <t>173s8kykh-AhzM76ClIDVbAHe5DDrK9kV</t>
  </si>
  <si>
    <t>https://drive.google.com/file/d/173s8kykh-AhzM76ClIDVbAHe5DDrK9kV/view?usp=drivesdk</t>
  </si>
  <si>
    <t>Document successfully created; Document successfully merged; PDF created; Emails Sent: [To: rahmabadarudin12@gmail.com]; Run via form trigger as irchamriyadi2000@gmail.com; Timestamp: Sep 6 2021 9:58 PM</t>
  </si>
  <si>
    <t>RAMV. ANINDYO RETNO PURI, SP</t>
  </si>
  <si>
    <t>apinkfaedryan@gmail.com</t>
  </si>
  <si>
    <t>085642423999</t>
  </si>
  <si>
    <t>sukses selalu</t>
  </si>
  <si>
    <t>1pcw9jd94hOkdiI7JXwmdHMpJd0NgW8a3</t>
  </si>
  <si>
    <t>https://drive.google.com/file/d/1pcw9jd94hOkdiI7JXwmdHMpJd0NgW8a3/view?usp=drivesdk</t>
  </si>
  <si>
    <t>Document successfully created; Document successfully merged; PDF created; Emails Sent: [To: apinkfaedryan@gmail.com]; Run via form trigger as irchamriyadi2000@gmail.com; Timestamp: Sep 6 2021 9:58 PM</t>
  </si>
  <si>
    <t>Aulia Zakia</t>
  </si>
  <si>
    <t>auliazakia@umm.ac.id</t>
  </si>
  <si>
    <t>085233348010</t>
  </si>
  <si>
    <t>semoga materi bisa dibagikan, dan bermanfaat bagi kami semua</t>
  </si>
  <si>
    <t>1icpWzOPvBDg82kV6HVog860qVP26D5cK</t>
  </si>
  <si>
    <t>https://drive.google.com/file/d/1icpWzOPvBDg82kV6HVog860qVP26D5cK/view?usp=drivesdk</t>
  </si>
  <si>
    <t>Document successfully created; Document successfully merged; PDF created; Emails Sent: [To: auliazakia@umm.ac.id]; Run via form trigger as irchamriyadi2000@gmail.com; Timestamp: Sep 6 2021 9:58 PM</t>
  </si>
  <si>
    <t>LESTARI WAHYUNINGSIH</t>
  </si>
  <si>
    <t>nining.wahyu0831@gmail.com</t>
  </si>
  <si>
    <t>082234879888</t>
  </si>
  <si>
    <t>STAF BIDANG HORTIKULTURA</t>
  </si>
  <si>
    <t>1mN18PadqvbshHiT0DYborNfmfcqe58Cv</t>
  </si>
  <si>
    <t>https://drive.google.com/file/d/1mN18PadqvbshHiT0DYborNfmfcqe58Cv/view?usp=drivesdk</t>
  </si>
  <si>
    <t>Document successfully created; Document successfully merged; PDF created; Emails Sent: [To: nining.wahyu0831@gmail.com]; Run via form trigger as irchamriyadi2000@gmail.com; Timestamp: Sep 6 2021 9:58 PM</t>
  </si>
  <si>
    <t xml:space="preserve">Denny Andrelader Razzianto, ST., MP. </t>
  </si>
  <si>
    <t xml:space="preserve">dennyshazia@gmail.com </t>
  </si>
  <si>
    <t>081221450567</t>
  </si>
  <si>
    <t>Pengelola benih hortikultura buah dan tanaman obat</t>
  </si>
  <si>
    <t>Minta dibahas mengenai tanaman buah matoa</t>
  </si>
  <si>
    <t>1QTCu8cRn1-mrB3F4kP_Qia-GjrxzLqv0</t>
  </si>
  <si>
    <t>https://drive.google.com/file/d/1QTCu8cRn1-mrB3F4kP_Qia-GjrxzLqv0/view?usp=drivesdk</t>
  </si>
  <si>
    <t>Document successfully created; Document successfully merged; PDF created; Emails Sent: [To: dennyshazia@gmail.com]; Run via form trigger as irchamriyadi2000@gmail.com; Timestamp: Sep 6 2021 9:58 PM</t>
  </si>
  <si>
    <t>Ryan Aldy Nababan, SP</t>
  </si>
  <si>
    <t>ryanryu44@gmail.com</t>
  </si>
  <si>
    <t>081370392244</t>
  </si>
  <si>
    <t>Karyawan Swasta</t>
  </si>
  <si>
    <t>1x-qMsIlnUSYqHwMlCk8Y7jGun_sMyYcI</t>
  </si>
  <si>
    <t>https://drive.google.com/file/d/1x-qMsIlnUSYqHwMlCk8Y7jGun_sMyYcI/view?usp=drivesdk</t>
  </si>
  <si>
    <t>Document successfully created; Document successfully merged; PDF created; Emails Sent: [To: ryanryu44@gmail.com]; Run via form trigger as irchamriyadi2000@gmail.com; Timestamp: Sep 6 2021 9:58 PM</t>
  </si>
  <si>
    <t>Mufit Daryatun Asniawati</t>
  </si>
  <si>
    <t>mufeedauf@gmail.com</t>
  </si>
  <si>
    <t>081931744091</t>
  </si>
  <si>
    <t>fungsional umum</t>
  </si>
  <si>
    <t>good</t>
  </si>
  <si>
    <t>1L8NySeTWagO1tY6AI-i8TDu5xjnHwODA</t>
  </si>
  <si>
    <t>https://drive.google.com/file/d/1L8NySeTWagO1tY6AI-i8TDu5xjnHwODA/view?usp=drivesdk</t>
  </si>
  <si>
    <t>Document successfully created; Document successfully merged; PDF created; Emails Sent: [To: mufeedauf@gmail.com]; Run via form trigger as irchamriyadi2000@gmail.com; Timestamp: Sep 6 2021 9:58 PM</t>
  </si>
  <si>
    <t>YUGA ADIKUSUMA</t>
  </si>
  <si>
    <t>yugakusuma18@gmail.com</t>
  </si>
  <si>
    <t>081327635264</t>
  </si>
  <si>
    <t>Bagus</t>
  </si>
  <si>
    <t>1pZ_AYmb4A9QROCOqM2-g5FwAIf-49Rur</t>
  </si>
  <si>
    <t>https://drive.google.com/file/d/1pZ_AYmb4A9QROCOqM2-g5FwAIf-49Rur/view?usp=drivesdk</t>
  </si>
  <si>
    <t>Document successfully created; Document successfully merged; PDF created; Emails Sent: [To: yugakusuma18@gmail.com]; Run via form trigger as irchamriyadi2000@gmail.com; Timestamp: Sep 6 2021 9:58 PM</t>
  </si>
  <si>
    <t>Jakes Sito. SP</t>
  </si>
  <si>
    <t>sitojakes@gmail.com</t>
  </si>
  <si>
    <t>081274664892</t>
  </si>
  <si>
    <t>mantap</t>
  </si>
  <si>
    <t>165krIqpxHk2e23V4Zj0DNYyZIa3R_Cic</t>
  </si>
  <si>
    <t>https://drive.google.com/file/d/165krIqpxHk2e23V4Zj0DNYyZIa3R_Cic/view?usp=drivesdk</t>
  </si>
  <si>
    <t>Document successfully created; Document successfully merged; PDF created; Emails Sent: [To: sitojakes@gmail.com]; Run via form trigger as irchamriyadi2000@gmail.com; Timestamp: Sep 6 2021 9:58 PM</t>
  </si>
  <si>
    <t>Aman Suhanda9</t>
  </si>
  <si>
    <t>amansuhanda97@gmail.com</t>
  </si>
  <si>
    <t>081282990966</t>
  </si>
  <si>
    <t>Sangat penting bagi pbt</t>
  </si>
  <si>
    <t>1bMU3ge8wBsxUj2E-qB8L5wLcs_dkam3Z</t>
  </si>
  <si>
    <t>https://drive.google.com/file/d/1bMU3ge8wBsxUj2E-qB8L5wLcs_dkam3Z/view?usp=drivesdk</t>
  </si>
  <si>
    <t>Document successfully created; Document successfully merged; PDF created; Emails Sent: [To: amansuhanda97@gmail.com]; Run via form trigger as irchamriyadi2000@gmail.com; Timestamp: Sep 6 2021 9:58 PM</t>
  </si>
  <si>
    <t>Faktul Arifin, SP</t>
  </si>
  <si>
    <t>faktularifine@gmail.com</t>
  </si>
  <si>
    <t>081335340095</t>
  </si>
  <si>
    <t>Sangat bermanfaat</t>
  </si>
  <si>
    <t>113T_dFroz3WLgs1Bx8aa3qo0gfttnGFF</t>
  </si>
  <si>
    <t>https://drive.google.com/file/d/113T_dFroz3WLgs1Bx8aa3qo0gfttnGFF/view?usp=drivesdk</t>
  </si>
  <si>
    <t>Document successfully created; Document successfully merged; PDF created; Emails Sent: [To: faktularifine@gmail.com]; Run via form trigger as irchamriyadi2000@gmail.com; Timestamp: Sep 6 2021 9:58 PM</t>
  </si>
  <si>
    <t>Dr.Ir.Suswati.MP</t>
  </si>
  <si>
    <t>suswati@uma.ac.id</t>
  </si>
  <si>
    <t>081363845116</t>
  </si>
  <si>
    <t>WEbinar topik tentang proses pasca panen dan marketing buah pisang</t>
  </si>
  <si>
    <t>1Rfjl8iCKtaQzKhTv-tLQiL3kzjl82g2N</t>
  </si>
  <si>
    <t>https://drive.google.com/file/d/1Rfjl8iCKtaQzKhTv-tLQiL3kzjl82g2N/view?usp=drivesdk</t>
  </si>
  <si>
    <t>Document successfully created; Document successfully merged; PDF created; Emails Sent: [To: suswati@uma.ac.id]; Run via form trigger as irchamriyadi2000@gmail.com; Timestamp: Sep 6 2021 9:58 PM</t>
  </si>
  <si>
    <t>Ir. IMELDA SAFITRI, M.MA</t>
  </si>
  <si>
    <t>imeldasafitri895@gmail.com</t>
  </si>
  <si>
    <t>082334372963</t>
  </si>
  <si>
    <t>1mmSgpw4iFywTsBFLy70b_X4uJ5xnAs6-</t>
  </si>
  <si>
    <t>https://drive.google.com/file/d/1mmSgpw4iFywTsBFLy70b_X4uJ5xnAs6-/view?usp=drivesdk</t>
  </si>
  <si>
    <t>Document successfully created; Document successfully merged; PDF created; Emails Sent: [To: imeldasafitri895@gmail.com]; Run via form trigger as irchamriyadi2000@gmail.com; Timestamp: Sep 6 2021 9:59 PM</t>
  </si>
  <si>
    <t>Apriyanti Roganda Yuniar, SP, M.Si</t>
  </si>
  <si>
    <t>apriyanti.roganda@gmail.com</t>
  </si>
  <si>
    <t>08128559142</t>
  </si>
  <si>
    <t>Sukses!!!</t>
  </si>
  <si>
    <t>1KwH-_q3V5so8FWXSdbHwvozU8X9uizJm</t>
  </si>
  <si>
    <t>https://drive.google.com/file/d/1KwH-_q3V5so8FWXSdbHwvozU8X9uizJm/view?usp=drivesdk</t>
  </si>
  <si>
    <t>Document successfully created; Document successfully merged; PDF created; Emails Sent: [To: apriyanti.roganda@gmail.com]; Run via form trigger as irchamriyadi2000@gmail.com; Timestamp: Sep 6 2021 9:59 PM</t>
  </si>
  <si>
    <t>AKHMAD KHAIRUZAR, SP</t>
  </si>
  <si>
    <t>akhmadkhairuzar96@gmail.com</t>
  </si>
  <si>
    <t>085276845252</t>
  </si>
  <si>
    <t>Sangat bermanfaat utk menambah wawasan dan ilmu</t>
  </si>
  <si>
    <t>1ppgO5BiYKZIeprTlhcUxkBa1vNNmFsko</t>
  </si>
  <si>
    <t>https://drive.google.com/file/d/1ppgO5BiYKZIeprTlhcUxkBa1vNNmFsko/view?usp=drivesdk</t>
  </si>
  <si>
    <t>Document successfully created; Document successfully merged; PDF created; Emails Sent: [To: akhmadkhairuzar96@gmail.com]; Run via form trigger as irchamriyadi2000@gmail.com; Timestamp: Sep 6 2021 9:58 PM</t>
  </si>
  <si>
    <t>KUSNO WAHYUD, S.Pt</t>
  </si>
  <si>
    <t>kusnowahyudi@gmail.com</t>
  </si>
  <si>
    <t>085245683376</t>
  </si>
  <si>
    <t>1SutwFH9ypCFkMBOssfayEGpd0feHgIs2</t>
  </si>
  <si>
    <t>https://drive.google.com/file/d/1SutwFH9ypCFkMBOssfayEGpd0feHgIs2/view?usp=drivesdk</t>
  </si>
  <si>
    <t>Document successfully created; Document successfully merged; PDF created; Emails Sent: [To: kusnowahyudi@gmail.com]; Run via form trigger as irchamriyadi2000@gmail.com; Timestamp: Sep 6 2021 9:58 PM</t>
  </si>
  <si>
    <t>Enggar Tri Widyastuti</t>
  </si>
  <si>
    <t>widienggar614@gmail.com</t>
  </si>
  <si>
    <t>085726850701</t>
  </si>
  <si>
    <t>Tingkatkan</t>
  </si>
  <si>
    <t>1zOG1BXBUzn6vRKaJ5GgNWB9isQDrsZ8q</t>
  </si>
  <si>
    <t>https://drive.google.com/file/d/1zOG1BXBUzn6vRKaJ5GgNWB9isQDrsZ8q/view?usp=drivesdk</t>
  </si>
  <si>
    <t>Document successfully created; Document successfully merged; PDF created; Emails Sent: [To: widienggar614@gmail.com]; Run via form trigger as irchamriyadi2000@gmail.com; Timestamp: Sep 6 2021 9:58 PM</t>
  </si>
  <si>
    <t>MUHAMMAD RIDHA,Sp</t>
  </si>
  <si>
    <t>muhammadridhoppl@gmail.com</t>
  </si>
  <si>
    <t>081273619048</t>
  </si>
  <si>
    <t>Adanya pelatihan berkelanjutan</t>
  </si>
  <si>
    <t>1zApZIotdi0ODm_U0ouQrhF4s7cYTfSsH</t>
  </si>
  <si>
    <t>https://drive.google.com/file/d/1zApZIotdi0ODm_U0ouQrhF4s7cYTfSsH/view?usp=drivesdk</t>
  </si>
  <si>
    <t>Document successfully created; Document successfully merged; PDF created; Emails Sent: [To: muhammadridhoppl@gmail.com]; Run via form trigger as irchamriyadi2000@gmail.com; Timestamp: Sep 6 2021 9:58 PM</t>
  </si>
  <si>
    <t>Nugroho Budi Rahayu,S.P.</t>
  </si>
  <si>
    <t>nugroho245@gmail.com</t>
  </si>
  <si>
    <t>081299082920</t>
  </si>
  <si>
    <t>Keren</t>
  </si>
  <si>
    <t>1v0m275gLQMmX2Q51EQtmDgwoqoFRKPZw</t>
  </si>
  <si>
    <t>https://drive.google.com/file/d/1v0m275gLQMmX2Q51EQtmDgwoqoFRKPZw/view?usp=drivesdk</t>
  </si>
  <si>
    <t>Document successfully created; Document successfully merged; PDF created; Emails Sent: [To: nugroho245@gmail.com]; Run via form trigger as irchamriyadi2000@gmail.com; Timestamp: Sep 6 2021 9:59 PM</t>
  </si>
  <si>
    <t>Budi Sunarto, SP</t>
  </si>
  <si>
    <t>budisunarto27@gmail.com</t>
  </si>
  <si>
    <t>081389569063</t>
  </si>
  <si>
    <t>APHP</t>
  </si>
  <si>
    <t>Mantap benar</t>
  </si>
  <si>
    <t>1eXEEOeQZbAihUwVoT2Ww8qdzWeM_JmyD</t>
  </si>
  <si>
    <t>https://drive.google.com/file/d/1eXEEOeQZbAihUwVoT2Ww8qdzWeM_JmyD/view?usp=drivesdk</t>
  </si>
  <si>
    <t>Document successfully created; Document successfully merged; PDF created; Emails Sent: [To: budisunarto27@gmail.com]; Run via form trigger as irchamriyadi2000@gmail.com; Timestamp: Sep 6 2021 9:59 PM</t>
  </si>
  <si>
    <t>Rekta Uli Naike Panjaitan,SP</t>
  </si>
  <si>
    <t>rektauli@gmail.com</t>
  </si>
  <si>
    <t>081361755618</t>
  </si>
  <si>
    <t>1cX1AV0wv4QRIvzQzVFfdf2QXD2-wpZ8I</t>
  </si>
  <si>
    <t>https://drive.google.com/file/d/1cX1AV0wv4QRIvzQzVFfdf2QXD2-wpZ8I/view?usp=drivesdk</t>
  </si>
  <si>
    <t>Document successfully created; Document successfully merged; PDF created; Emails Sent: [To: rektauli@gmail.com]; Run via form trigger as irchamriyadi2000@gmail.com; Timestamp: Sep 6 2021 9:59 PM</t>
  </si>
  <si>
    <t>ATMIA HANDOKO</t>
  </si>
  <si>
    <t>atmiahandoko824@gmail.com</t>
  </si>
  <si>
    <t>081250055200</t>
  </si>
  <si>
    <t>Sangat bermanfaat sekali agendanya.</t>
  </si>
  <si>
    <t>1PocYLcDMiEU7DnFFInS2o5tBr5g5UiIP</t>
  </si>
  <si>
    <t>https://drive.google.com/file/d/1PocYLcDMiEU7DnFFInS2o5tBr5g5UiIP/view?usp=drivesdk</t>
  </si>
  <si>
    <t>Document successfully created; Document successfully merged; PDF created; Emails Sent: [To: atmiahandoko824@gmail.com]; Run via form trigger as irchamriyadi2000@gmail.com; Timestamp: Sep 6 2021 9:59 PM</t>
  </si>
  <si>
    <t>Ir. Muslim, S.E, M.Si</t>
  </si>
  <si>
    <t>muslim_syamsuddin@yahoo.com</t>
  </si>
  <si>
    <t>08127828000</t>
  </si>
  <si>
    <t>Webinar ini sangat bermanfaat bagi kami sebagai petugas Lapangan. Trimakasih kpd penyelenggara Ditjen Hortikultura Kementan RI.</t>
  </si>
  <si>
    <t>1MUItLZeStncEyrIhociAo_iuWCAOYOzQ</t>
  </si>
  <si>
    <t>https://drive.google.com/file/d/1MUItLZeStncEyrIhociAo_iuWCAOYOzQ/view?usp=drivesdk</t>
  </si>
  <si>
    <t>Document successfully created; Document successfully merged; PDF created; Emails Sent: [To: muslim_syamsuddin@yahoo.com]; Run via form trigger as irchamriyadi2000@gmail.com; Timestamp: Sep 6 2021 9:59 PM</t>
  </si>
  <si>
    <t>Magdalena Servina Sanirin Mau, A.Md</t>
  </si>
  <si>
    <t>likurai.tebe@gmail.com</t>
  </si>
  <si>
    <t>082247498207</t>
  </si>
  <si>
    <t>CPNS</t>
  </si>
  <si>
    <t xml:space="preserve">Materi yang disampaikan sangat bagus karena berkesinambungan, semoga bermanfaat dan sukses selalu. </t>
  </si>
  <si>
    <t>1q1xWkU4Lol09fn1Zs663zFVjW-BBXR4P</t>
  </si>
  <si>
    <t>https://drive.google.com/file/d/1q1xWkU4Lol09fn1Zs663zFVjW-BBXR4P/view?usp=drivesdk</t>
  </si>
  <si>
    <t>Document successfully created; Document successfully merged; PDF created; Emails Sent: [To: likurai.tebe@gmail.com]; Run via form trigger as irchamriyadi2000@gmail.com; Timestamp: Sep 6 2021 9:59 PM</t>
  </si>
  <si>
    <t>ELVI YANDRI</t>
  </si>
  <si>
    <t>kumiskucingobat@gmail.com</t>
  </si>
  <si>
    <t>081322743366</t>
  </si>
  <si>
    <t xml:space="preserve">Disarankan Perbenihan diajarkan ilmu nya buat penyuluh </t>
  </si>
  <si>
    <t>1K7mciIoimlR3N6dvUBKJbgkfTCd6Z7nu</t>
  </si>
  <si>
    <t>https://drive.google.com/file/d/1K7mciIoimlR3N6dvUBKJbgkfTCd6Z7nu/view?usp=drivesdk</t>
  </si>
  <si>
    <t>Document successfully created; Document successfully merged; PDF created; Emails Sent: [To: kumiskucingobat@gmail.com]; Run via form trigger as irchamriyadi2000@gmail.com; Timestamp: Sep 6 2021 9:59 PM</t>
  </si>
  <si>
    <t>HENDRIK DAPA TALU.SP</t>
  </si>
  <si>
    <t>hendrikdt0914@gmail.com</t>
  </si>
  <si>
    <t>085237890211</t>
  </si>
  <si>
    <t>Bimtek ini sangat bermanfaat utk kami PPL dalam pelaksanaan tugas tingkat lapangan</t>
  </si>
  <si>
    <t>13AjaCqIo7lYbKfcyXwwwuHXMG1o7Z4pr</t>
  </si>
  <si>
    <t>https://drive.google.com/file/d/13AjaCqIo7lYbKfcyXwwwuHXMG1o7Z4pr/view?usp=drivesdk</t>
  </si>
  <si>
    <t>Document successfully created; Document successfully merged; PDF created; Emails Sent: [To: hendrikdt0914@gmail.com]; Run via form trigger as irchamriyadi2000@gmail.com; Timestamp: Sep 6 2021 9:59 PM</t>
  </si>
  <si>
    <t>Ahmad Khoirudin Setyo Nugroho, S.P.</t>
  </si>
  <si>
    <t>ahmad.khoirudin.sn@mail.ugm.ac.id</t>
  </si>
  <si>
    <t>081574444028</t>
  </si>
  <si>
    <t>Analis Peningkatan Usaha Pertanian dan Agrobisnis</t>
  </si>
  <si>
    <t>#thumbups</t>
  </si>
  <si>
    <t>17WgRjgqGan7OxIEpa9W3F8HTR-Hnpw8A</t>
  </si>
  <si>
    <t>https://drive.google.com/file/d/17WgRjgqGan7OxIEpa9W3F8HTR-Hnpw8A/view?usp=drivesdk</t>
  </si>
  <si>
    <t>Document successfully created; Document successfully merged; PDF created; Emails Sent: [To: ahmad.khoirudin.sn@mail.ugm.ac.id]; Run via form trigger as irchamriyadi2000@gmail.com; Timestamp: Sep 6 2021 9:59 PM</t>
  </si>
  <si>
    <t>MUH. TAHIR S.P</t>
  </si>
  <si>
    <t>tmuh704@gmail.com</t>
  </si>
  <si>
    <t>082292286277</t>
  </si>
  <si>
    <t>Sangat baik</t>
  </si>
  <si>
    <t>13U_OCoUzLCS_7CpB93rWsXq2jxT1N-9P</t>
  </si>
  <si>
    <t>https://drive.google.com/file/d/13U_OCoUzLCS_7CpB93rWsXq2jxT1N-9P/view?usp=drivesdk</t>
  </si>
  <si>
    <t>Document successfully created; Document successfully merged; PDF created; Emails Sent: [To: tmuh704@gmail.com]; Run via form trigger as irchamriyadi2000@gmail.com; Timestamp: Sep 6 2021 9:59 PM</t>
  </si>
  <si>
    <t>RUSMIATI RASYID, S.Pt</t>
  </si>
  <si>
    <t>rusmiatirasyid79@gmail.com</t>
  </si>
  <si>
    <t>08114230956</t>
  </si>
  <si>
    <t>Materinya menarik</t>
  </si>
  <si>
    <t>1q7sNNDnKnXl4qVlf2IqMOjWgnk4bOTKh</t>
  </si>
  <si>
    <t>https://drive.google.com/file/d/1q7sNNDnKnXl4qVlf2IqMOjWgnk4bOTKh/view?usp=drivesdk</t>
  </si>
  <si>
    <t>Document successfully created; Document successfully merged; PDF created; Emails Sent: [To: rusmiatirasyid79@gmail.com]; Run via form trigger as irchamriyadi2000@gmail.com; Timestamp: Sep 6 2021 9:59 PM</t>
  </si>
  <si>
    <t>Agata Yusiria Reny Setyaning Dewi</t>
  </si>
  <si>
    <t>anselagata@gmail.com</t>
  </si>
  <si>
    <t>083869079991</t>
  </si>
  <si>
    <t>sangat menarik dan menambah wawasan petani dan penyuluh</t>
  </si>
  <si>
    <t>1AUgy_a45hwY2x1HRYrw2O_NcFICQ7UDO</t>
  </si>
  <si>
    <t>https://drive.google.com/file/d/1AUgy_a45hwY2x1HRYrw2O_NcFICQ7UDO/view?usp=drivesdk</t>
  </si>
  <si>
    <t>Document successfully created; Document successfully merged; PDF created; Emails Sent: [To: anselagata@gmail.com]; Run via form trigger as irchamriyadi2000@gmail.com; Timestamp: Sep 6 2021 9:59 PM</t>
  </si>
  <si>
    <t>Ir. MOHAMMAD TAZAM, MP</t>
  </si>
  <si>
    <t>mohammadtazam28@gmail.com</t>
  </si>
  <si>
    <t>081336618766</t>
  </si>
  <si>
    <t>1iG-FXLzN2SZJEyHQMw4Q3mwNnUUZmxMq</t>
  </si>
  <si>
    <t>https://drive.google.com/file/d/1iG-FXLzN2SZJEyHQMw4Q3mwNnUUZmxMq/view?usp=drivesdk</t>
  </si>
  <si>
    <t>Document successfully created; Document successfully merged; PDF created; Emails Sent: [To: mohammadtazam28@gmail.com]; Run via form trigger as irchamriyadi2000@gmail.com; Timestamp: Sep 6 2021 9:59 PM</t>
  </si>
  <si>
    <t>Syahrun.SP</t>
  </si>
  <si>
    <t>syahrun.sp@yahoo.co.id</t>
  </si>
  <si>
    <t>082259106119</t>
  </si>
  <si>
    <t>Terima kasih kepada Panitia yg sdh memfasilitasi kegiatan ini,semoga  ilmux dpt d aplikasikan di lapangan.</t>
  </si>
  <si>
    <t>1EQobBs6yi5eZef0568qoClhIeCuifVhB</t>
  </si>
  <si>
    <t>https://drive.google.com/file/d/1EQobBs6yi5eZef0568qoClhIeCuifVhB/view?usp=drivesdk</t>
  </si>
  <si>
    <t>Document successfully created; Document successfully merged; PDF created; Emails Sent: [To: syahrun.sp@yahoo.co.id]; Run via form trigger as irchamriyadi2000@gmail.com; Timestamp: Sep 6 2021 9:59 PM</t>
  </si>
  <si>
    <t>Ir. USU SARIPERMANA</t>
  </si>
  <si>
    <t>ussu.permana@gmail.com</t>
  </si>
  <si>
    <t>082315916888</t>
  </si>
  <si>
    <t>Materi penting dan menarik</t>
  </si>
  <si>
    <t>1ip7xmE18jQWrOx5u_Lm3hoxco0Z2OKoh</t>
  </si>
  <si>
    <t>https://drive.google.com/file/d/1ip7xmE18jQWrOx5u_Lm3hoxco0Z2OKoh/view?usp=drivesdk</t>
  </si>
  <si>
    <t>Document successfully created; Document successfully merged; PDF created; Emails Sent: [To: ussu.permana@gmail.com]; Run via form trigger as irchamriyadi2000@gmail.com; Timestamp: Sep 6 2021 9:59 PM</t>
  </si>
  <si>
    <t>Hanna Linda S Br Tarigan, SP</t>
  </si>
  <si>
    <t>hannalindabrtarigan@gmail.com</t>
  </si>
  <si>
    <t>081265895850</t>
  </si>
  <si>
    <t>Penyuluh Honorer</t>
  </si>
  <si>
    <t>Mantap, bermanfaat</t>
  </si>
  <si>
    <t>1tMJr0Qsg1TMFILpGHYqa0MhgmmxRT8yx</t>
  </si>
  <si>
    <t>https://drive.google.com/file/d/1tMJr0Qsg1TMFILpGHYqa0MhgmmxRT8yx/view?usp=drivesdk</t>
  </si>
  <si>
    <t>Document successfully created; Document successfully merged; PDF created; Emails Sent: [To: hannalindabrtarigan@gmail.com]; Run via form trigger as irchamriyadi2000@gmail.com; Timestamp: Sep 6 2021 9:59 PM</t>
  </si>
  <si>
    <t>DENI MAHESARANI SP</t>
  </si>
  <si>
    <t>kangdenmasku@gmail.com</t>
  </si>
  <si>
    <t>081277644120</t>
  </si>
  <si>
    <t>Materi bagus, nambah wawasan</t>
  </si>
  <si>
    <t>1WxVkRx8cf3r0XJTdl3vN7sKxEINRd5VB</t>
  </si>
  <si>
    <t>https://drive.google.com/file/d/1WxVkRx8cf3r0XJTdl3vN7sKxEINRd5VB/view?usp=drivesdk</t>
  </si>
  <si>
    <t>Document successfully created; Document successfully merged; PDF created; Emails Sent: [To: kangdenmasku@gmail.com]; Run via form trigger as irchamriyadi2000@gmail.com; Timestamp: Sep 6 2021 9:59 PM</t>
  </si>
  <si>
    <t>SUPIATI AMIRUDDIN, S.TP.</t>
  </si>
  <si>
    <t>uphi.office@gmail.com</t>
  </si>
  <si>
    <t>082189538995</t>
  </si>
  <si>
    <t>Materi yang sangat penting dalam peningkatan mutu dan produksi, khususnya komoditi Pisang, yang mendukung pengembangan kampung hortikultura.</t>
  </si>
  <si>
    <t>1zDlcxebfQhVNPHHvMDNaQaBMkEAAbrjU</t>
  </si>
  <si>
    <t>https://drive.google.com/file/d/1zDlcxebfQhVNPHHvMDNaQaBMkEAAbrjU/view?usp=drivesdk</t>
  </si>
  <si>
    <t>Document successfully created; Document successfully merged; PDF created; Emails Sent: [To: uphi.office@gmail.com]; Run via form trigger as irchamriyadi2000@gmail.com; Timestamp: Sep 6 2021 9:59 PM</t>
  </si>
  <si>
    <t>Eko Marwanto(MITRA BIBI)</t>
  </si>
  <si>
    <t>pengelola@mitrabibit.com</t>
  </si>
  <si>
    <t>085 228 484 369</t>
  </si>
  <si>
    <t>Mantep</t>
  </si>
  <si>
    <t>1e7EthYf1s_QOi8hW9Jzgm-lQb1V15jRI</t>
  </si>
  <si>
    <t>https://drive.google.com/file/d/1e7EthYf1s_QOi8hW9Jzgm-lQb1V15jRI/view?usp=drivesdk</t>
  </si>
  <si>
    <t>Document successfully created; Document successfully merged; PDF created; Emails Sent: [To: pengelola@mitrabibit.com]; Run via form trigger as irchamriyadi2000@gmail.com; Timestamp: Sep 6 2021 9:59 PM</t>
  </si>
  <si>
    <t>Semoga sehat dan bermanfaat</t>
  </si>
  <si>
    <t>10nCbW-mIopvv5e1UVhdGETot8F-d3wxp</t>
  </si>
  <si>
    <t>https://drive.google.com/file/d/10nCbW-mIopvv5e1UVhdGETot8F-d3wxp/view?usp=drivesdk</t>
  </si>
  <si>
    <t>Document successfully created; Document successfully merged; PDF created; Emails Sent: [To: abaditansyah06@gmail.com]; Run via form trigger as irchamriyadi2000@gmail.com; Timestamp: Sep 6 2021 10:00 PM</t>
  </si>
  <si>
    <t>Dina Rosita, SP, MSi</t>
  </si>
  <si>
    <t>dina.ditbuah@gmail.com</t>
  </si>
  <si>
    <t>087776002146</t>
  </si>
  <si>
    <t>Saatnya merdeka produksi benih pisang</t>
  </si>
  <si>
    <t>1G0NjWAKezf6pTU6Vm2dHgm9M_djDZdq2</t>
  </si>
  <si>
    <t>https://drive.google.com/file/d/1G0NjWAKezf6pTU6Vm2dHgm9M_djDZdq2/view?usp=drivesdk</t>
  </si>
  <si>
    <t>Document successfully created; Document successfully merged; PDF created; Emails Sent: [To: dina.ditbuah@gmail.com]; Run via form trigger as irchamriyadi2000@gmail.com; Timestamp: Sep 6 2021 10:00 PM</t>
  </si>
  <si>
    <t>Sari Novalia Br Barus, SP</t>
  </si>
  <si>
    <t>novalia1710@gmail.com</t>
  </si>
  <si>
    <t>081376582265</t>
  </si>
  <si>
    <t>Materinya keren</t>
  </si>
  <si>
    <t>1gB74IzbBJ6KteTkglNuwTfz1DhazjijO</t>
  </si>
  <si>
    <t>https://drive.google.com/file/d/1gB74IzbBJ6KteTkglNuwTfz1DhazjijO/view?usp=drivesdk</t>
  </si>
  <si>
    <t>Document successfully created; Document successfully merged; PDF created; Emails Sent: [To: novalia1710@gmail.com]; Run via form trigger as irchamriyadi2000@gmail.com; Timestamp: Sep 6 2021 9:59 PM</t>
  </si>
  <si>
    <t>Ahlan Ternanti SP</t>
  </si>
  <si>
    <t>aternanti70@gmail.com</t>
  </si>
  <si>
    <t>082289769226</t>
  </si>
  <si>
    <t>Kasi Produksi TPH</t>
  </si>
  <si>
    <t>Materinya menarik dan bermanfaat</t>
  </si>
  <si>
    <t>1o7l-V401UsdwqoulP3jsKCcleTjMeS9t</t>
  </si>
  <si>
    <t>https://drive.google.com/file/d/1o7l-V401UsdwqoulP3jsKCcleTjMeS9t/view?usp=drivesdk</t>
  </si>
  <si>
    <t>Document successfully created; Document successfully merged; PDF created; Emails Sent: [To: aternanti70@gmail.com]; Run via form trigger as irchamriyadi2000@gmail.com; Timestamp: Sep 6 2021 9:59 PM</t>
  </si>
  <si>
    <t>Deden Sudin jaktim</t>
  </si>
  <si>
    <t>dedensh98@gmail.com</t>
  </si>
  <si>
    <t>081282822424</t>
  </si>
  <si>
    <t>1tIgQnVKaOqrtmdeAjyC8Jd2m9GVGPE20</t>
  </si>
  <si>
    <t>https://drive.google.com/file/d/1tIgQnVKaOqrtmdeAjyC8Jd2m9GVGPE20/view?usp=drivesdk</t>
  </si>
  <si>
    <t>Document successfully created; Document successfully merged; PDF created; Emails Sent: [To: dedensh98@gmail.com]; Run via form trigger as irchamriyadi2000@gmail.com; Timestamp: Sep 6 2021 9:59 PM</t>
  </si>
  <si>
    <t>Kristanto, S.Pt, M.Si</t>
  </si>
  <si>
    <t>si.kristanto@gmail.com</t>
  </si>
  <si>
    <t>081328662043</t>
  </si>
  <si>
    <t xml:space="preserve">Cukup memberi pengetahuan </t>
  </si>
  <si>
    <t>1fT6FmmYWlvyPkw3r2x6uOPDb37hTLUdM</t>
  </si>
  <si>
    <t>https://drive.google.com/file/d/1fT6FmmYWlvyPkw3r2x6uOPDb37hTLUdM/view?usp=drivesdk</t>
  </si>
  <si>
    <t>Document successfully created; Document successfully merged; PDF created; Emails Sent: [To: si.kristanto@gmail.com]; Run via form trigger as irchamriyadi2000@gmail.com; Timestamp: Sep 6 2021 9:59 PM</t>
  </si>
  <si>
    <t>Muji Sri Rahayu</t>
  </si>
  <si>
    <t>mujizhea@gmail.com</t>
  </si>
  <si>
    <t>082142824083</t>
  </si>
  <si>
    <t>Staf bidang hortikultura</t>
  </si>
  <si>
    <t xml:space="preserve">Materinya sangat bagus </t>
  </si>
  <si>
    <t>1E7YzyeNRnI01FSMBZxC9ipXK0qUFoKX1</t>
  </si>
  <si>
    <t>https://drive.google.com/file/d/1E7YzyeNRnI01FSMBZxC9ipXK0qUFoKX1/view?usp=drivesdk</t>
  </si>
  <si>
    <t>Document successfully created; Document successfully merged; PDF created; Emails Sent: [To: mujizhea@gmail.com]; Run via form trigger as irchamriyadi2000@gmail.com; Timestamp: Sep 6 2021 9:59 PM</t>
  </si>
  <si>
    <t>Eka Moya Lestari, SP MM</t>
  </si>
  <si>
    <t>ihsan.waluyo@gmail.com</t>
  </si>
  <si>
    <t>081390967839</t>
  </si>
  <si>
    <t>1US-B1HyYo-dCzBYYn1RsX20OIq8SC9j7</t>
  </si>
  <si>
    <t>https://drive.google.com/file/d/1US-B1HyYo-dCzBYYn1RsX20OIq8SC9j7/view?usp=drivesdk</t>
  </si>
  <si>
    <t>Document successfully created; Document successfully merged; PDF created; Emails Sent: [To: ihsan.waluyo@gmail.com]; Run via form trigger as irchamriyadi2000@gmail.com; Timestamp: Sep 6 2021 10:00 PM</t>
  </si>
  <si>
    <t>Mahdalena, SP</t>
  </si>
  <si>
    <t>mahdalena.subendi@yahoo.co.id</t>
  </si>
  <si>
    <t>082177616391</t>
  </si>
  <si>
    <t xml:space="preserve">materi sangat bermanfaat dan webinar dapat menambah pembelajaran </t>
  </si>
  <si>
    <t>1Tqb8XXQJGNQmO5U9jFqeTVgKs7UZJSbV</t>
  </si>
  <si>
    <t>https://drive.google.com/file/d/1Tqb8XXQJGNQmO5U9jFqeTVgKs7UZJSbV/view?usp=drivesdk</t>
  </si>
  <si>
    <t>Document successfully created; Document successfully merged; PDF created; Emails Sent: [To: mahdalena.subendi@yahoo.co.id]; Run via form trigger as irchamriyadi2000@gmail.com; Timestamp: Sep 6 2021 9:59 PM</t>
  </si>
  <si>
    <t>ANDREAS PASKAH MAMBU, SP</t>
  </si>
  <si>
    <t>andreasmambu92@gmail.com</t>
  </si>
  <si>
    <t>082292010095</t>
  </si>
  <si>
    <t>1fv-cMtFIoUipTwWgG8JDCHt4QnwPnB83</t>
  </si>
  <si>
    <t>https://drive.google.com/file/d/1fv-cMtFIoUipTwWgG8JDCHt4QnwPnB83/view?usp=drivesdk</t>
  </si>
  <si>
    <t>Document successfully created; Document successfully merged; PDF created; Emails Sent: [To: andreasmambu92@gmail.com]; Run via form trigger as irchamriyadi2000@gmail.com; Timestamp: Sep 6 2021 10:00 PM</t>
  </si>
  <si>
    <t>Carta,S.P</t>
  </si>
  <si>
    <t>cartakusumah@gmail.com</t>
  </si>
  <si>
    <t>085880510885</t>
  </si>
  <si>
    <t>Lanjut webinar uf line setelah covid 19 sudah tidak ada .sangat bermanfaat untuk POPT pemula</t>
  </si>
  <si>
    <t>1H5nEoNRLWG43KL-VtoMMa0nQtvbnF8h3</t>
  </si>
  <si>
    <t>https://drive.google.com/file/d/1H5nEoNRLWG43KL-VtoMMa0nQtvbnF8h3/view?usp=drivesdk</t>
  </si>
  <si>
    <t>Document successfully created; Document successfully merged; PDF created; Emails Sent: [To: cartakusumah@gmail.com]; Run via form trigger as irchamriyadi2000@gmail.com; Timestamp: Sep 6 2021 10:00 PM</t>
  </si>
  <si>
    <t>ABDUL GAFUR</t>
  </si>
  <si>
    <t>abdulgafurrr9@gmail.com</t>
  </si>
  <si>
    <t>082321069377</t>
  </si>
  <si>
    <t>menambah wawasan baru</t>
  </si>
  <si>
    <t>1CiMm9eUc4VCTS63aZAOE40YZ32ym4XYp</t>
  </si>
  <si>
    <t>https://drive.google.com/file/d/1CiMm9eUc4VCTS63aZAOE40YZ32ym4XYp/view?usp=drivesdk</t>
  </si>
  <si>
    <t>Document successfully created; Document successfully merged; PDF created; Emails Sent: [To: abdulgafurrr9@gmail.com]; Run via form trigger as irchamriyadi2000@gmail.com; Timestamp: Sep 6 2021 10:00 PM</t>
  </si>
  <si>
    <t>Arthur Malinton Sembiring SH,M.Hum</t>
  </si>
  <si>
    <t>arthursembiring84@gmail.com</t>
  </si>
  <si>
    <t>08119930588</t>
  </si>
  <si>
    <t>Sangat berguna untuk pengembangan hortikultura</t>
  </si>
  <si>
    <t>1mbpMJ1pusR_Qcl63tdNVVVmfIhl99oRK</t>
  </si>
  <si>
    <t>https://drive.google.com/file/d/1mbpMJ1pusR_Qcl63tdNVVVmfIhl99oRK/view?usp=drivesdk</t>
  </si>
  <si>
    <t>Document successfully created; Document successfully merged; PDF created; Emails Sent: [To: arthursembiring84@gmail.com]; Run via form trigger as irchamriyadi2000@gmail.com; Timestamp: Sep 6 2021 10:00 PM</t>
  </si>
  <si>
    <t>Emmy Derita Pasaribu, S.P</t>
  </si>
  <si>
    <t>shilohsaragih@gmail.com</t>
  </si>
  <si>
    <t>081344163283</t>
  </si>
  <si>
    <t xml:space="preserve">Sangat bermanfaat </t>
  </si>
  <si>
    <t>16U0MgBOB5-hKzWpxIAiGZZhY-kTlukR6</t>
  </si>
  <si>
    <t>https://drive.google.com/file/d/16U0MgBOB5-hKzWpxIAiGZZhY-kTlukR6/view?usp=drivesdk</t>
  </si>
  <si>
    <t>Document successfully created; Document successfully merged; PDF created; Emails Sent: [To: shilohsaragih@gmail.com]; Run via form trigger as irchamriyadi2000@gmail.com; Timestamp: Sep 6 2021 10:00 PM</t>
  </si>
  <si>
    <t>Qidarman</t>
  </si>
  <si>
    <t>qidarman16@gmail.com</t>
  </si>
  <si>
    <t>085358664100</t>
  </si>
  <si>
    <t>Honorer</t>
  </si>
  <si>
    <t>Semoga bermanfaat</t>
  </si>
  <si>
    <t>1K-9exG9TiVPqdq-Ro9Yk6V_3yQahYeu5</t>
  </si>
  <si>
    <t>https://drive.google.com/file/d/1K-9exG9TiVPqdq-Ro9Yk6V_3yQahYeu5/view?usp=drivesdk</t>
  </si>
  <si>
    <t>Document successfully created; Document successfully merged; PDF created; Emails Sent: [To: qidarman16@gmail.com]; Run via form trigger as irchamriyadi2000@gmail.com; Timestamp: Sep 6 2021 10:00 PM</t>
  </si>
  <si>
    <t>PRISCILLA APRILIANA MBAKE, S.Tr.P</t>
  </si>
  <si>
    <t>prillymbake@gmail.com</t>
  </si>
  <si>
    <t>082247872483</t>
  </si>
  <si>
    <t>14PmvfGEaMldt36oruBwHD1AOQm_ZxFFn</t>
  </si>
  <si>
    <t>https://drive.google.com/file/d/14PmvfGEaMldt36oruBwHD1AOQm_ZxFFn/view?usp=drivesdk</t>
  </si>
  <si>
    <t>Document successfully created; Document successfully merged; PDF created; Emails Sent: [To: prillymbake@gmail.com]; Run via form trigger as irchamriyadi2000@gmail.com; Timestamp: Sep 6 2021 10:00 PM</t>
  </si>
  <si>
    <t>Renny Andriani, S.P., M.M.</t>
  </si>
  <si>
    <t>rennypmhp@gmail.com</t>
  </si>
  <si>
    <t>085380176722</t>
  </si>
  <si>
    <t>Menambah ilmu</t>
  </si>
  <si>
    <t>1jrioz2RKBfu5b5TIBvF03zS_JPVnzlhZ</t>
  </si>
  <si>
    <t>https://drive.google.com/file/d/1jrioz2RKBfu5b5TIBvF03zS_JPVnzlhZ/view?usp=drivesdk</t>
  </si>
  <si>
    <t>Document successfully created; Document successfully merged; PDF created; Emails Sent: [To: rennypmhp@gmail.com]; Run via form trigger as irchamriyadi2000@gmail.com; Timestamp: Sep 6 2021 10:00 PM</t>
  </si>
  <si>
    <t xml:space="preserve">Istanto </t>
  </si>
  <si>
    <t>setanto207@gmail.com</t>
  </si>
  <si>
    <t>085854960453</t>
  </si>
  <si>
    <t>Terima kasih program pengembangan Kawasaki pisang di daerah kami</t>
  </si>
  <si>
    <t>1k0hwcQQnaeJkrDOQ5uriwrLTT4i-Y_1R</t>
  </si>
  <si>
    <t>https://drive.google.com/file/d/1k0hwcQQnaeJkrDOQ5uriwrLTT4i-Y_1R/view?usp=drivesdk</t>
  </si>
  <si>
    <t>Document successfully created; Document successfully merged; PDF created; Emails Sent: [To: setanto207@gmail.com]; Run via form trigger as irchamriyadi2000@gmail.com; Timestamp: Sep 6 2021 10:00 PM</t>
  </si>
  <si>
    <t>Dian Al-Munawar Zuhri</t>
  </si>
  <si>
    <t>dianalmunawarz@gmail.com</t>
  </si>
  <si>
    <t>Keren webinar nya</t>
  </si>
  <si>
    <t>1PACqKbDWXy53J-opqG5EKxugvKoKYV9Q</t>
  </si>
  <si>
    <t>https://drive.google.com/file/d/1PACqKbDWXy53J-opqG5EKxugvKoKYV9Q/view?usp=drivesdk</t>
  </si>
  <si>
    <t>Document successfully created; Document successfully merged; PDF created; Emails Sent: [To: dianalmunawarz@gmail.com]; Run via form trigger as irchamriyadi2000@gmail.com; Timestamp: Sep 6 2021 10:00 PM</t>
  </si>
  <si>
    <t>Fifit Hartatik,S.Pt</t>
  </si>
  <si>
    <t>pipioet@gmail.com</t>
  </si>
  <si>
    <t>085293006100</t>
  </si>
  <si>
    <t>materi sangat menarik</t>
  </si>
  <si>
    <t>129PBhxswO9P9UVq-QtqOq3RU-I1MOyru</t>
  </si>
  <si>
    <t>https://drive.google.com/file/d/129PBhxswO9P9UVq-QtqOq3RU-I1MOyru/view?usp=drivesdk</t>
  </si>
  <si>
    <t>Document successfully created; Document successfully merged; PDF created; Emails Sent: [To: pipioet@gmail.com]; Run via form trigger as irchamriyadi2000@gmail.com; Timestamp: Sep 6 2021 10:00 PM</t>
  </si>
  <si>
    <t>NILA D TAGORA,S.P.,M.Si</t>
  </si>
  <si>
    <t>nila81ok@gmail.com</t>
  </si>
  <si>
    <t>081245056161</t>
  </si>
  <si>
    <t>STAF P2HP</t>
  </si>
  <si>
    <t xml:space="preserve">SEMOGA BERMANFAAT BAGI PETANI </t>
  </si>
  <si>
    <t>1Bm5ErJFVJd7QIQXCZGRbm-dtu0En-iW1</t>
  </si>
  <si>
    <t>https://drive.google.com/file/d/1Bm5ErJFVJd7QIQXCZGRbm-dtu0En-iW1/view?usp=drivesdk</t>
  </si>
  <si>
    <t>Document successfully created; Document successfully merged; PDF created; Emails Sent: [To: nila81ok@gmail.com]; Run via form trigger as irchamriyadi2000@gmail.com; Timestamp: Sep 6 2021 10:00 PM</t>
  </si>
  <si>
    <t>Olha Padang S.Pt</t>
  </si>
  <si>
    <t>sharongils253@gmail.com</t>
  </si>
  <si>
    <t>085244661015</t>
  </si>
  <si>
    <t>Petani Makmur Penyuluh Sukses</t>
  </si>
  <si>
    <t>1LEviGqDGTEstVAFKmokyyUDqPOY9SzY4</t>
  </si>
  <si>
    <t>https://drive.google.com/file/d/1LEviGqDGTEstVAFKmokyyUDqPOY9SzY4/view?usp=drivesdk</t>
  </si>
  <si>
    <t>Document successfully created; Document successfully merged; PDF created; Emails Sent: [To: sharongils253@gmail.com]; Run via form trigger as irchamriyadi2000@gmail.com; Timestamp: Sep 6 2021 10:00 PM</t>
  </si>
  <si>
    <t>Muhammad Busroni, S.Hut., M.M.</t>
  </si>
  <si>
    <t>m.busroni@gmail.com</t>
  </si>
  <si>
    <t>08122651476</t>
  </si>
  <si>
    <t>Kasi</t>
  </si>
  <si>
    <t>Bagus, menarik dan bermanfaat</t>
  </si>
  <si>
    <t>1WPBE21Th7Wij6UVymidvM1bCMx12gY1u</t>
  </si>
  <si>
    <t>https://drive.google.com/file/d/1WPBE21Th7Wij6UVymidvM1bCMx12gY1u/view?usp=drivesdk</t>
  </si>
  <si>
    <t>Document successfully created; Document successfully merged; PDF created; Emails Sent: [To: m.busroni@gmail.com]; Run via form trigger as irchamriyadi2000@gmail.com; Timestamp: Sep 6 2021 10:00 PM</t>
  </si>
  <si>
    <t>Dina Yusdhika, S.P., M.Si</t>
  </si>
  <si>
    <t xml:space="preserve">dinapmhp@gmail.com </t>
  </si>
  <si>
    <t>081277779160</t>
  </si>
  <si>
    <t>Webinar yg sangat menarik utk menambah wawasan dan pengetahuan</t>
  </si>
  <si>
    <t>1rZBR2c1hKv-HMaU-iS8BoTKkiIOZVl0e</t>
  </si>
  <si>
    <t>https://drive.google.com/file/d/1rZBR2c1hKv-HMaU-iS8BoTKkiIOZVl0e/view?usp=drivesdk</t>
  </si>
  <si>
    <t>Document successfully created; Document successfully merged; PDF created; Emails Sent: [To: dinapmhp@gmail.com]; Run via form trigger as irchamriyadi2000@gmail.com; Timestamp: Sep 6 2021 10:00 PM</t>
  </si>
  <si>
    <t>DENNY KURNIAWAN, SP, MM</t>
  </si>
  <si>
    <t>wise_22@yahoo.co.id</t>
  </si>
  <si>
    <t>0811314707</t>
  </si>
  <si>
    <t>Ka UPT</t>
  </si>
  <si>
    <t>cukup bagus dan lanjutkan</t>
  </si>
  <si>
    <t>1t15oYiodjOTIdZl1hfjZP7iR-zav8Np6</t>
  </si>
  <si>
    <t>https://drive.google.com/file/d/1t15oYiodjOTIdZl1hfjZP7iR-zav8Np6/view?usp=drivesdk</t>
  </si>
  <si>
    <t>Document successfully created; Document successfully merged; PDF created; Emails Sent: [To: wise_22@yahoo.co.id]; Run via form trigger as irchamriyadi2000@gmail.com; Timestamp: Sep 6 2021 10:00 PM</t>
  </si>
  <si>
    <t>NUR CAHAYA</t>
  </si>
  <si>
    <t>ayanurcahaya88@gmail.com</t>
  </si>
  <si>
    <t>085296010872</t>
  </si>
  <si>
    <t>1FmkUEZYSHADDmR8sihXIUYBcMhMAQxe4</t>
  </si>
  <si>
    <t>https://drive.google.com/file/d/1FmkUEZYSHADDmR8sihXIUYBcMhMAQxe4/view?usp=drivesdk</t>
  </si>
  <si>
    <t>Document successfully created; Document successfully merged; PDF created; Emails Sent: [To: ayanurcahaya88@gmail.com]; Run via form trigger as irchamriyadi2000@gmail.com; Timestamp: Sep 6 2021 10:00 PM</t>
  </si>
  <si>
    <t>Andre Gita Riandi</t>
  </si>
  <si>
    <t>andregita0@gmail.com</t>
  </si>
  <si>
    <t>081378424070</t>
  </si>
  <si>
    <t>Sangat informatif dan bermanfaat</t>
  </si>
  <si>
    <t>1DVVG_iL1WQVwut9xSFbYbJdS8DYO9alM</t>
  </si>
  <si>
    <t>https://drive.google.com/file/d/1DVVG_iL1WQVwut9xSFbYbJdS8DYO9alM/view?usp=drivesdk</t>
  </si>
  <si>
    <t>Document successfully created; Document successfully merged; PDF created; Emails Sent: [To: andregita0@gmail.com]; Run via form trigger as irchamriyadi2000@gmail.com; Timestamp: Sep 6 2021 10:00 PM</t>
  </si>
  <si>
    <t>mimi riani</t>
  </si>
  <si>
    <t>mimiriani5@gmail.com</t>
  </si>
  <si>
    <t>08126719526</t>
  </si>
  <si>
    <t>Staf Lab kuljar</t>
  </si>
  <si>
    <t>1fHiXX5Jqtxw735ME3BHF_CJ7cJ1W22lJ</t>
  </si>
  <si>
    <t>https://drive.google.com/file/d/1fHiXX5Jqtxw735ME3BHF_CJ7cJ1W22lJ/view?usp=drivesdk</t>
  </si>
  <si>
    <t>Document successfully created; Document successfully merged; PDF created; Emails Sent: [To: mimiriani5@gmail.com]; Run via form trigger as irchamriyadi2000@gmail.com; Timestamp: Sep 6 2021 10:00 PM</t>
  </si>
  <si>
    <t>Yusniardi</t>
  </si>
  <si>
    <t>yusniardi@gmail.com</t>
  </si>
  <si>
    <t>085245275745</t>
  </si>
  <si>
    <t>Pengurus koperasi</t>
  </si>
  <si>
    <t>Gali terus potensi pisang nusantara</t>
  </si>
  <si>
    <t>183udwbHJ5E1oNwdCv_1NvjFp2gTNV4qv</t>
  </si>
  <si>
    <t>https://drive.google.com/file/d/183udwbHJ5E1oNwdCv_1NvjFp2gTNV4qv/view?usp=drivesdk</t>
  </si>
  <si>
    <t>Document successfully created; Document successfully merged; PDF created; Emails Sent: [To: yusniardi@gmail.com]; Run via form trigger as irchamriyadi2000@gmail.com; Timestamp: Sep 6 2021 10:00 PM</t>
  </si>
  <si>
    <t>ROBY LABETUBUN, SP</t>
  </si>
  <si>
    <t>labetubunroby@gmail.com</t>
  </si>
  <si>
    <t>082198419199</t>
  </si>
  <si>
    <t>FASILITATOR MASYARAKAT</t>
  </si>
  <si>
    <t>Kegiatan yang sangat baik, sukses selalu kedepannya dan makin banyak materi pengembangan tanaman hortikultura</t>
  </si>
  <si>
    <t>1VVT9Tm9u6lQTH-dhYxhnoyssbrI60Z3Y</t>
  </si>
  <si>
    <t>https://drive.google.com/file/d/1VVT9Tm9u6lQTH-dhYxhnoyssbrI60Z3Y/view?usp=drivesdk</t>
  </si>
  <si>
    <t>Document successfully created; Document successfully merged; PDF created; Emails Sent: [To: labetubunroby@gmail.com]; Run via form trigger as irchamriyadi2000@gmail.com; Timestamp: Sep 6 2021 10:00 PM</t>
  </si>
  <si>
    <t>Sisunandar</t>
  </si>
  <si>
    <t>sisunandar@gmail.com</t>
  </si>
  <si>
    <t>081215661639</t>
  </si>
  <si>
    <t>Sangat informatif</t>
  </si>
  <si>
    <t>18J7AbukpXaIjXgrmDNqqfXeQHswro0CG</t>
  </si>
  <si>
    <t>https://drive.google.com/file/d/18J7AbukpXaIjXgrmDNqqfXeQHswro0CG/view?usp=drivesdk</t>
  </si>
  <si>
    <t>Document successfully created; Document successfully merged; PDF created; Emails Sent: [To: sisunandar@gmail.com]; Run via form trigger as irchamriyadi2000@gmail.com; Timestamp: Sep 6 2021 10:00 PM</t>
  </si>
  <si>
    <t>RAHMAH GAFFAR</t>
  </si>
  <si>
    <t>rahmahgaffar1@gmail.com</t>
  </si>
  <si>
    <t>082349903235</t>
  </si>
  <si>
    <t>GURU AGRIBISNIS TANAMAN PANGAN DAN HORTIKULTURA</t>
  </si>
  <si>
    <t>semoga semakin banyak webinar2 yang dilaksanakan</t>
  </si>
  <si>
    <t>1GDH5HY6BmDDMX8a-Pfp6PfwdTonFUyt_</t>
  </si>
  <si>
    <t>https://drive.google.com/file/d/1GDH5HY6BmDDMX8a-Pfp6PfwdTonFUyt_/view?usp=drivesdk</t>
  </si>
  <si>
    <t>Document successfully created; Document successfully merged; PDF created; Emails Sent: [To: rahmahgaffar1@gmail.com]; Run via form trigger as irchamriyadi2000@gmail.com; Timestamp: Sep 6 2021 10:00 PM</t>
  </si>
  <si>
    <t>SALEH</t>
  </si>
  <si>
    <t xml:space="preserve">  saleh.arifsaleh.zakaria18@gmail.com</t>
  </si>
  <si>
    <t>085310904165</t>
  </si>
  <si>
    <t>BAIK</t>
  </si>
  <si>
    <t>1rXHs80sksVGZDTqLUMWMze3eqzGwmsby</t>
  </si>
  <si>
    <t>https://drive.google.com/file/d/1rXHs80sksVGZDTqLUMWMze3eqzGwmsby/view?usp=drivesdk</t>
  </si>
  <si>
    <t>Document successfully created; Document successfully merged; PDF created; Emails Sent: [To: saleh.arifsaleh.zakaria18@gmail.com]; Run via form trigger as irchamriyadi2000@gmail.com; Timestamp: Sep 6 2021 10:01 PM</t>
  </si>
  <si>
    <t>Ir.Ati Diah Umawati, MP.</t>
  </si>
  <si>
    <t>atidiahumawati@gmail.com</t>
  </si>
  <si>
    <t>08176477368</t>
  </si>
  <si>
    <t>Widyaiswara</t>
  </si>
  <si>
    <t>Bagus materinya</t>
  </si>
  <si>
    <t>1-6v06nI1o2gJoKZtEb196uPW8OzF_DHO</t>
  </si>
  <si>
    <t>https://drive.google.com/file/d/1-6v06nI1o2gJoKZtEb196uPW8OzF_DHO/view?usp=drivesdk</t>
  </si>
  <si>
    <t>Document successfully created; Document successfully merged; PDF created; Emails Sent: [To: atidiahumawati@gmail.com]; Run via form trigger as irchamriyadi2000@gmail.com; Timestamp: Sep 6 2021 10:01 PM</t>
  </si>
  <si>
    <t>Ir. DONNY ANANTO N., MP</t>
  </si>
  <si>
    <t>donnyananto28@gmail.com</t>
  </si>
  <si>
    <t>082244686886</t>
  </si>
  <si>
    <t>BIDANG HORTIKULTURA</t>
  </si>
  <si>
    <t>KAB. LUMAJANG SIAP DENGAN BENIH BERSERTIFIKAT PISANG MAS KIRANA</t>
  </si>
  <si>
    <t>1Hx9qQnwp9YJtef1AdB9Mb5iPm7W34qep</t>
  </si>
  <si>
    <t>https://drive.google.com/file/d/1Hx9qQnwp9YJtef1AdB9Mb5iPm7W34qep/view?usp=drivesdk</t>
  </si>
  <si>
    <t>Document successfully created; Document successfully merged; PDF created; !!Error Sending Emails: Service invoked too many times for one day: email.; Run via form trigger as irchamriyadi2000@gmail.com; Timestamp: Sep 6 2021 10:01 PM</t>
  </si>
  <si>
    <t>SANTY BUDI SURYANI, S.P</t>
  </si>
  <si>
    <t>santybudi@yahoo.com</t>
  </si>
  <si>
    <t>085624563377</t>
  </si>
  <si>
    <t>Materi sangat menarik</t>
  </si>
  <si>
    <t>1lPofw_wXdZN-J-Z29jdirNtjFNdiVp55</t>
  </si>
  <si>
    <t>https://drive.google.com/file/d/1lPofw_wXdZN-J-Z29jdirNtjFNdiVp55/view?usp=drivesdk</t>
  </si>
  <si>
    <t>Document successfully created; Document successfully merged; PDF created; Emails Sent: [To: santybudi@yahoo.com]; Run via form trigger as irchamriyadi2000@gmail.com; Timestamp: Sep 6 2021 10:01 PM</t>
  </si>
  <si>
    <t>ACHMAD ROMADHON</t>
  </si>
  <si>
    <t>roma19682811@gmail.com</t>
  </si>
  <si>
    <t>082138676407</t>
  </si>
  <si>
    <t>Sangat bermanfaat, untuk yang akan datang agar lebih rutin dilaksanakan</t>
  </si>
  <si>
    <t>1Rkh_91aQqfkBjvWcvDdNszM0B3pzs4VP</t>
  </si>
  <si>
    <t>https://drive.google.com/file/d/1Rkh_91aQqfkBjvWcvDdNszM0B3pzs4VP/view?usp=drivesdk</t>
  </si>
  <si>
    <t>Document successfully created; Document successfully merged; PDF created; Emails Sent: [To: roma19682811@gmail.com]; Run via form trigger as irchamriyadi2000@gmail.com; Timestamp: Sep 6 2021 10:01 PM</t>
  </si>
  <si>
    <t>Ir. INDRAWATI, M.MA</t>
  </si>
  <si>
    <t>indrawatiachmad@gmail.com</t>
  </si>
  <si>
    <t>085204858520</t>
  </si>
  <si>
    <t>Bidang Hortikultura Kab. Lumajang</t>
  </si>
  <si>
    <t>Sangat bermanfaat, terima kasih</t>
  </si>
  <si>
    <t>1grAOronPGqjbn5c8P_f0ZFm3tufXdL85</t>
  </si>
  <si>
    <t>https://drive.google.com/file/d/1grAOronPGqjbn5c8P_f0ZFm3tufXdL85/view?usp=drivesdk</t>
  </si>
  <si>
    <t>Eci Gustina, SP</t>
  </si>
  <si>
    <t>ecigustinavira@gmail.com</t>
  </si>
  <si>
    <t>081278131296</t>
  </si>
  <si>
    <t>Kasi PPHP</t>
  </si>
  <si>
    <t>18KK7pcGgnDTLo3yVNHHjrz5ialYfo3Va</t>
  </si>
  <si>
    <t>https://drive.google.com/file/d/18KK7pcGgnDTLo3yVNHHjrz5ialYfo3Va/view?usp=drivesdk</t>
  </si>
  <si>
    <t>Document successfully created; Document successfully merged; PDF created; !!Error Sending Emails: Service invoked too many times for one day: email.; Run via form trigger as irchamriyadi2000@gmail.com; Timestamp: Sep 6 2021 10:02 PM</t>
  </si>
  <si>
    <t>ADSAN RAHYONO, SP</t>
  </si>
  <si>
    <t>adsanrahyono8@gmail.com</t>
  </si>
  <si>
    <t>082334456229</t>
  </si>
  <si>
    <t xml:space="preserve">Semoga ilmu yang saya dapat ini bermanfaat bagi para petani di wilayah binaan saya. </t>
  </si>
  <si>
    <t>1QvPucMaEI5fVTY8BUIjbfWzBWn9bcME_</t>
  </si>
  <si>
    <t>https://drive.google.com/file/d/1QvPucMaEI5fVTY8BUIjbfWzBWn9bcME_/view?usp=drivesdk</t>
  </si>
  <si>
    <t>Ir Dharma Chandra</t>
  </si>
  <si>
    <t>dharma.chandra1960@yahoo.com</t>
  </si>
  <si>
    <t>081363374961</t>
  </si>
  <si>
    <t>Pengembangan pisang banyak diperlukan benih yang bermutu diperlukan</t>
  </si>
  <si>
    <t>1kMvaBRtlE2fzb-BYtBiDlG-FKwoSk7kq</t>
  </si>
  <si>
    <t>https://drive.google.com/file/d/1kMvaBRtlE2fzb-BYtBiDlG-FKwoSk7kq/view?usp=drivesdk</t>
  </si>
  <si>
    <t>Document successfully created; Document successfully merged; PDF created; Emails Sent: [To: dharma.chandra1960@yahoo.com]; Run via form trigger as irchamriyadi2000@gmail.com; Timestamp: Sep 6 2021 10:01 PM</t>
  </si>
  <si>
    <t>1LHE82YArIkuyFJ0aYkOpI3nXtIYRpb2L</t>
  </si>
  <si>
    <t>https://drive.google.com/file/d/1LHE82YArIkuyFJ0aYkOpI3nXtIYRpb2L/view?usp=drivesdk</t>
  </si>
  <si>
    <t>ARNITA, SP</t>
  </si>
  <si>
    <t>armadanikar2@gmail.com</t>
  </si>
  <si>
    <t>081272085095</t>
  </si>
  <si>
    <t>Pelaksana</t>
  </si>
  <si>
    <t>Materi up to date dan admin nya memiliki responnya cepat dan tanggap</t>
  </si>
  <si>
    <t>1BZEXNOHk0zHqYS18-TfAwLEBbMUHCEhs</t>
  </si>
  <si>
    <t>https://drive.google.com/file/d/1BZEXNOHk0zHqYS18-TfAwLEBbMUHCEhs/view?usp=drivesdk</t>
  </si>
  <si>
    <t>Widia Irianti, SP</t>
  </si>
  <si>
    <t>widia.irianti1965@gmail.com</t>
  </si>
  <si>
    <t>08127943784</t>
  </si>
  <si>
    <t>Kabid Perlintan</t>
  </si>
  <si>
    <t>Bimtek yg bermanfaat</t>
  </si>
  <si>
    <t>13C8zocM3fjQhrAjzimN0q_SNnGzM1ha1</t>
  </si>
  <si>
    <t>https://drive.google.com/file/d/13C8zocM3fjQhrAjzimN0q_SNnGzM1ha1/view?usp=drivesdk</t>
  </si>
  <si>
    <t>Susiani Fitriana, SP.</t>
  </si>
  <si>
    <t>susiani.aziz@gmail.com</t>
  </si>
  <si>
    <t>O85368468469</t>
  </si>
  <si>
    <t>Baik dan bagus sekali untuk menambah ilmu pengetahuan dan wawasan.</t>
  </si>
  <si>
    <t>1fzHsCW-GJXQqFO27zHCi_8KxvG7gV-Rb</t>
  </si>
  <si>
    <t>https://drive.google.com/file/d/1fzHsCW-GJXQqFO27zHCi_8KxvG7gV-Rb/view?usp=drivesdk</t>
  </si>
  <si>
    <t>DOLFINUS I. de FRETES,S.Pt</t>
  </si>
  <si>
    <t>defretesdolfi@gmail.com</t>
  </si>
  <si>
    <t>081236476003</t>
  </si>
  <si>
    <t>----</t>
  </si>
  <si>
    <t>1Fa2K5ce7fOvgOh2vTJ5bZox4qNIugewQ</t>
  </si>
  <si>
    <t>https://drive.google.com/file/d/1Fa2K5ce7fOvgOh2vTJ5bZox4qNIugewQ/view?usp=drivesdk</t>
  </si>
  <si>
    <t xml:space="preserve">Fuad Satrio Nugraha </t>
  </si>
  <si>
    <t xml:space="preserve">fuadsatrio582@gmail.com </t>
  </si>
  <si>
    <t xml:space="preserve">Ilmu yg bermanfaat </t>
  </si>
  <si>
    <t>1yNAsHmEiSVUSyb_f8sPbOr5g5_0SfcjL</t>
  </si>
  <si>
    <t>https://drive.google.com/file/d/1yNAsHmEiSVUSyb_f8sPbOr5g5_0SfcjL/view?usp=drivesdk</t>
  </si>
  <si>
    <t>Dr. Ir. Rafiuddin, M.P.</t>
  </si>
  <si>
    <t>rafiuddin.syam@yahoo.co.id</t>
  </si>
  <si>
    <t>085398277615</t>
  </si>
  <si>
    <t>1bVqj8KCmzHKBz_H0HirNDF48-o6FOkqd</t>
  </si>
  <si>
    <t>https://drive.google.com/file/d/1bVqj8KCmzHKBz_H0HirNDF48-o6FOkqd/view?usp=drivesdk</t>
  </si>
  <si>
    <t>Osnalda Sri Megawati, SP</t>
  </si>
  <si>
    <t>oslandoeldora@gmail.com</t>
  </si>
  <si>
    <t>081265656265</t>
  </si>
  <si>
    <t>Materi yang dpaparkan jelas dan baik</t>
  </si>
  <si>
    <t>1mwlvVl7C0OTW8IaPlUnCcSe8AYWeAbQ9</t>
  </si>
  <si>
    <t>https://drive.google.com/file/d/1mwlvVl7C0OTW8IaPlUnCcSe8AYWeAbQ9/view?usp=drivesdk</t>
  </si>
  <si>
    <t>ANDRIATI UNIRA, SP</t>
  </si>
  <si>
    <t>uniraandriati@gmail.com</t>
  </si>
  <si>
    <t>082282668069</t>
  </si>
  <si>
    <t>Cukup informatif, tingkatkan terus kualitas penyelengggaraan webinar</t>
  </si>
  <si>
    <t>1T8XE4Sc0oDDAmya6cbxQuie59TIg_cUn</t>
  </si>
  <si>
    <t>https://drive.google.com/file/d/1T8XE4Sc0oDDAmya6cbxQuie59TIg_cUn/view?usp=drivesdk</t>
  </si>
  <si>
    <t>SRILIAN BOTUTIHE, STP</t>
  </si>
  <si>
    <t>srilianbotutihe83@gmail.com</t>
  </si>
  <si>
    <t>+1 01811438483</t>
  </si>
  <si>
    <t>Kasie Buah dan Tanaman Hias</t>
  </si>
  <si>
    <t>Diharapkan kegiatan ini terus dilakukan dan ditingkatkan lagi, karna sangat bermanfaat buat petani hortikultura khususnya petani pisang</t>
  </si>
  <si>
    <t>1zOFTwOJ63NXP1dlg5ydBxbmizddM768f</t>
  </si>
  <si>
    <t>https://drive.google.com/file/d/1zOFTwOJ63NXP1dlg5ydBxbmizddM768f/view?usp=drivesdk</t>
  </si>
  <si>
    <t>DILLA ROCHIMAH, SP</t>
  </si>
  <si>
    <t>dillazahra14@gmail.com</t>
  </si>
  <si>
    <t>085855874494</t>
  </si>
  <si>
    <t>Analis Lahan Pertanian</t>
  </si>
  <si>
    <t>Semoga memberikan manfaat dan barokah, Pertanian Jaya</t>
  </si>
  <si>
    <t>1gVdDLT1HvtmLYD3u2gY8g-486O92BZuP</t>
  </si>
  <si>
    <t>https://drive.google.com/file/d/1gVdDLT1HvtmLYD3u2gY8g-486O92BZuP/view?usp=drivesdk</t>
  </si>
  <si>
    <t>OLIANDRA LILIANA KELUANAN, A.Md</t>
  </si>
  <si>
    <t>sandraoliandra85@gmail.com</t>
  </si>
  <si>
    <t>081338759235</t>
  </si>
  <si>
    <t>10dB7HPwnkNWlUesGwzNrHTfHRpyFbogs</t>
  </si>
  <si>
    <t>https://drive.google.com/file/d/10dB7HPwnkNWlUesGwzNrHTfHRpyFbogs/view?usp=drivesdk</t>
  </si>
  <si>
    <t>Ester Rosmida Purba</t>
  </si>
  <si>
    <t>ester.r.purba@gmail.com</t>
  </si>
  <si>
    <t>081260434873</t>
  </si>
  <si>
    <t>Webinar Ini Sangat Bermanfaat Untuk Pengembangan Komuditi Pisang</t>
  </si>
  <si>
    <t>1aeC7HByIaEb2N9vK_MOiL5w-Nxl9y7Bg</t>
  </si>
  <si>
    <t>https://drive.google.com/file/d/1aeC7HByIaEb2N9vK_MOiL5w-Nxl9y7Bg/view?usp=drivesdk</t>
  </si>
  <si>
    <t>R. IQBAL KALBARDI, S.P</t>
  </si>
  <si>
    <t>indigoiqbal@gmail.com</t>
  </si>
  <si>
    <t>081322845188</t>
  </si>
  <si>
    <t>Ok</t>
  </si>
  <si>
    <t>1QuQGMSqQVvHFi0dIAJSTwKYceJmkN3Wh</t>
  </si>
  <si>
    <t>https://drive.google.com/file/d/1QuQGMSqQVvHFi0dIAJSTwKYceJmkN3Wh/view?usp=drivesdk</t>
  </si>
  <si>
    <t>Teguh Kurniawan, S.P</t>
  </si>
  <si>
    <t>Teguhkurniawansutino@gmail.com</t>
  </si>
  <si>
    <t>081318907352</t>
  </si>
  <si>
    <t>1REPZ3MJLeuWEA2zIaIyOMY9cD8dP5tyU</t>
  </si>
  <si>
    <t>https://drive.google.com/file/d/1REPZ3MJLeuWEA2zIaIyOMY9cD8dP5tyU/view?usp=drivesdk</t>
  </si>
  <si>
    <t>Tatang Sopian, S.P, M.Agr, Ph.D</t>
  </si>
  <si>
    <t>tsopian@gmail.com</t>
  </si>
  <si>
    <t>081219072265</t>
  </si>
  <si>
    <t>Kabid Tanaman Pangan</t>
  </si>
  <si>
    <t>15KiJaa0i_HhlcEzpMrNmirT1nqFLDvpY</t>
  </si>
  <si>
    <t>https://drive.google.com/file/d/15KiJaa0i_HhlcEzpMrNmirT1nqFLDvpY/view?usp=drivesdk</t>
  </si>
  <si>
    <t>Sayidil Amin, S.P.</t>
  </si>
  <si>
    <t>nimalidiyas@gmail.com</t>
  </si>
  <si>
    <t>085269808171</t>
  </si>
  <si>
    <t>Sangat bermanfaat. Terimakasih.</t>
  </si>
  <si>
    <t>1AKfvjE8VPbs5sCYqsb9-4FJEANJGvi0H</t>
  </si>
  <si>
    <t>https://drive.google.com/file/d/1AKfvjE8VPbs5sCYqsb9-4FJEANJGvi0H/view?usp=drivesdk</t>
  </si>
  <si>
    <t>PURWANTO, SP</t>
  </si>
  <si>
    <t>purwantoavogadro@yahoo.co.id</t>
  </si>
  <si>
    <t>081247386050</t>
  </si>
  <si>
    <t>Kabid Tanaman Pangan dan Hortikultura</t>
  </si>
  <si>
    <t>Sangat membantu petani dalam memilih benih tanaman yang bagus</t>
  </si>
  <si>
    <t>1z9sGlqKqtJ0JZoBFtNrtzEjBkf0k41Md</t>
  </si>
  <si>
    <t>https://drive.google.com/file/d/1z9sGlqKqtJ0JZoBFtNrtzEjBkf0k41Md/view?usp=drivesdk</t>
  </si>
  <si>
    <t>Niken Suprapti, S.P.</t>
  </si>
  <si>
    <t>nikensuprapti6@gmail.com</t>
  </si>
  <si>
    <t>082311802117</t>
  </si>
  <si>
    <t>Untuk tambah ilmu dan wawasan.</t>
  </si>
  <si>
    <t>1H7V1lPEvpxX7KGLI4MBLA6t2wOrcdbeb</t>
  </si>
  <si>
    <t>https://drive.google.com/file/d/1H7V1lPEvpxX7KGLI4MBLA6t2wOrcdbeb/view?usp=drivesdk</t>
  </si>
  <si>
    <t>YAYAT,SP.,M.SI</t>
  </si>
  <si>
    <t>yayatsp28@gmail.com</t>
  </si>
  <si>
    <t>085220818585</t>
  </si>
  <si>
    <t>bagus bagi petani</t>
  </si>
  <si>
    <t>1RhKXLC43Q7JOtJcE1IEpGoumAOiiBwa3</t>
  </si>
  <si>
    <t>https://drive.google.com/file/d/1RhKXLC43Q7JOtJcE1IEpGoumAOiiBwa3/view?usp=drivesdk</t>
  </si>
  <si>
    <t>ALFIAH JULIANAH</t>
  </si>
  <si>
    <t>alfiahjulianah25@gmail.com</t>
  </si>
  <si>
    <t>08176643988</t>
  </si>
  <si>
    <t>_</t>
  </si>
  <si>
    <t>1Q1WXvV8S3PskMA2YOyo4tsLEqJcRF1zK</t>
  </si>
  <si>
    <t>https://drive.google.com/file/d/1Q1WXvV8S3PskMA2YOyo4tsLEqJcRF1zK/view?usp=drivesdk</t>
  </si>
  <si>
    <t>Goklas M.H. Silalahi, SP</t>
  </si>
  <si>
    <t>gokmarhasil@gmail.com</t>
  </si>
  <si>
    <t>081260588409</t>
  </si>
  <si>
    <t xml:space="preserve">Materi sangat menarik </t>
  </si>
  <si>
    <t>19neBJXa0sgC-SyFnhwYi0R1YbS-7jU-d</t>
  </si>
  <si>
    <t>https://drive.google.com/file/d/19neBJXa0sgC-SyFnhwYi0R1YbS-7jU-d/view?usp=drivesdk</t>
  </si>
  <si>
    <t>AISUPRAN,A.Md</t>
  </si>
  <si>
    <t>aisupranthltbpp@gmailcom</t>
  </si>
  <si>
    <t>081251871117</t>
  </si>
  <si>
    <t>Budidaya pisang di kabupaten/kota perlu pendampingan dari Dinas pertanian provinsi senergi dgn Dinas pertanian kabupaten kota sesuai potensi wkpp.tks</t>
  </si>
  <si>
    <t>1VqduoRvS9T-FID_T7kFo4Pwb8TUCqVc8</t>
  </si>
  <si>
    <t>https://drive.google.com/file/d/1VqduoRvS9T-FID_T7kFo4Pwb8TUCqVc8/view?usp=drivesdk</t>
  </si>
  <si>
    <t>Reni Aprilia Putri, A.Md</t>
  </si>
  <si>
    <t>reny1480@gmail.com</t>
  </si>
  <si>
    <t>082371929410</t>
  </si>
  <si>
    <t>1gBrucWt780UcbMvAKoWzd8-_zBXIgu-4</t>
  </si>
  <si>
    <t>https://drive.google.com/file/d/1gBrucWt780UcbMvAKoWzd8-_zBXIgu-4/view?usp=drivesdk</t>
  </si>
  <si>
    <t>Sintia Dwi Rahmawati, S Pt</t>
  </si>
  <si>
    <t>rsintiadwi@gmail.com</t>
  </si>
  <si>
    <t>081354278782</t>
  </si>
  <si>
    <t>Sangat menarik dan bermanfaat</t>
  </si>
  <si>
    <t>1-ZMXZHsnqjN3pIH7L5n4kde9epGLiEwh</t>
  </si>
  <si>
    <t>https://drive.google.com/file/d/1-ZMXZHsnqjN3pIH7L5n4kde9epGLiEwh/view?usp=drivesdk</t>
  </si>
  <si>
    <t>Document successfully created; Document successfully merged; PDF created; !!Error Sending Emails: Service invoked too many times for one day: email.; Run via form trigger as irchamriyadi2000@gmail.com; Timestamp: Sep 6 2021 10:03 PM</t>
  </si>
  <si>
    <t>Pin Hendrat Budiarti, SP, MM</t>
  </si>
  <si>
    <t>phbudiarti@gmail.com</t>
  </si>
  <si>
    <t>081384015020</t>
  </si>
  <si>
    <t>1jwRSceB_-cFNjFoTjycp3E5wsAC1A3yC</t>
  </si>
  <si>
    <t>https://drive.google.com/file/d/1jwRSceB_-cFNjFoTjycp3E5wsAC1A3yC/view?usp=drivesdk</t>
  </si>
  <si>
    <t>Ir. Gati Nikensari Moehargo</t>
  </si>
  <si>
    <t>moeganisa@gmail.com</t>
  </si>
  <si>
    <t>081256831225</t>
  </si>
  <si>
    <t>bagus</t>
  </si>
  <si>
    <t>1pPm-J3Qa3eyQnxxcOotBSQOgDEinFvyy</t>
  </si>
  <si>
    <t>https://drive.google.com/file/d/1pPm-J3Qa3eyQnxxcOotBSQOgDEinFvyy/view?usp=drivesdk</t>
  </si>
  <si>
    <t>ISTIQAMAH</t>
  </si>
  <si>
    <t>ekaalisa8@gmail.com</t>
  </si>
  <si>
    <t>085288476464</t>
  </si>
  <si>
    <t>1_5kE-GFEgelUYOW6wbZosLBpcM1YKhEn</t>
  </si>
  <si>
    <t>https://drive.google.com/file/d/1_5kE-GFEgelUYOW6wbZosLBpcM1YKhEn/view?usp=drivesdk</t>
  </si>
  <si>
    <t>Hudzaifah Ul Mufida</t>
  </si>
  <si>
    <t>ulmufidahudzaifah@gmail.com</t>
  </si>
  <si>
    <t>082332572680</t>
  </si>
  <si>
    <t>Harapan kami dimudahkan utk prosedur sertifikasi, krn itu menjadi kesulitan kami sedang kemampuan produksi bibit kami tinggi</t>
  </si>
  <si>
    <t>17CD4k3_XQeK-Da7y3_AQUhddbjVczBdm</t>
  </si>
  <si>
    <t>https://drive.google.com/file/d/17CD4k3_XQeK-Da7y3_AQUhddbjVczBdm/view?usp=drivesdk</t>
  </si>
  <si>
    <t>SUSILO SUPRIADI</t>
  </si>
  <si>
    <t>susilosupriadi11@gmail.com</t>
  </si>
  <si>
    <t>085201119492</t>
  </si>
  <si>
    <t>1rP_kc_qNcr_I-d-CG28p5W2zqYraLf67</t>
  </si>
  <si>
    <t>https://drive.google.com/file/d/1rP_kc_qNcr_I-d-CG28p5W2zqYraLf67/view?usp=drivesdk</t>
  </si>
  <si>
    <t>SRI INDARWATI, A. Md</t>
  </si>
  <si>
    <t>endarhartaman1@gmail.com</t>
  </si>
  <si>
    <t>08127972565</t>
  </si>
  <si>
    <t>19PjrS6knoqXqyeJd8bqsb90rKUY5Vz6a</t>
  </si>
  <si>
    <t>https://drive.google.com/file/d/19PjrS6knoqXqyeJd8bqsb90rKUY5Vz6a/view?usp=drivesdk</t>
  </si>
  <si>
    <t>CATUR NUGROHO, A.Md</t>
  </si>
  <si>
    <t>nugroho2006n@yahoo.com</t>
  </si>
  <si>
    <t>08117847677</t>
  </si>
  <si>
    <t>Benih yang bermutu akan menghasilkan produk yang baik dan maksimal</t>
  </si>
  <si>
    <t>16joI682js-bq_S28TvxJJqQI3Q_8f4XI</t>
  </si>
  <si>
    <t>https://drive.google.com/file/d/16joI682js-bq_S28TvxJJqQI3Q_8f4XI/view?usp=drivesdk</t>
  </si>
  <si>
    <t>Mila Damayanti, STP</t>
  </si>
  <si>
    <t>miladamayanti466@gmail.com</t>
  </si>
  <si>
    <t>08127276000</t>
  </si>
  <si>
    <t>Kasi Pasca Bencana</t>
  </si>
  <si>
    <t>1AAz-TfICDHx10iKnWNqQubt6r2UzV7kG</t>
  </si>
  <si>
    <t>https://drive.google.com/file/d/1AAz-TfICDHx10iKnWNqQubt6r2UzV7kG/view?usp=drivesdk</t>
  </si>
  <si>
    <t>WIDIYANTO, SP</t>
  </si>
  <si>
    <t>widiyantowy4@gmail.com</t>
  </si>
  <si>
    <t>082176090204</t>
  </si>
  <si>
    <t xml:space="preserve">Sangat membantu </t>
  </si>
  <si>
    <t>1xBgej3iisXPKMOOOdjtYl3JlY0GKg53J</t>
  </si>
  <si>
    <t>https://drive.google.com/file/d/1xBgej3iisXPKMOOOdjtYl3JlY0GKg53J/view?usp=drivesdk</t>
  </si>
  <si>
    <t>Ridho Susilo Wahyudi, SP</t>
  </si>
  <si>
    <t>ridhochafarka@gmail.com</t>
  </si>
  <si>
    <t>081334091648</t>
  </si>
  <si>
    <t>Materi menarik dan bermanfaat</t>
  </si>
  <si>
    <t>1fyk80YwYbIaH76RKLPy_B_Pf6tDxUe7e</t>
  </si>
  <si>
    <t>https://drive.google.com/file/d/1fyk80YwYbIaH76RKLPy_B_Pf6tDxUe7e/view?usp=drivesdk</t>
  </si>
  <si>
    <t>MEYDI RINDENGAN, SP</t>
  </si>
  <si>
    <t>meydirindengan@gmail.com</t>
  </si>
  <si>
    <t>081340745426</t>
  </si>
  <si>
    <t>BIMTEK YANG BAGUS DAN MENARIK</t>
  </si>
  <si>
    <t>1mHRTy5-Mt--xfZtqKLwA-mI1kKRZWHev</t>
  </si>
  <si>
    <t>https://drive.google.com/file/d/1mHRTy5-Mt--xfZtqKLwA-mI1kKRZWHev/view?usp=drivesdk</t>
  </si>
  <si>
    <t>DR.WIWIK HARDANINGSIH, SP.,MP</t>
  </si>
  <si>
    <t>wiwikhardaningsih@gmail.com</t>
  </si>
  <si>
    <t>081374821111</t>
  </si>
  <si>
    <t>sangat bermanfaat dan memotivasi</t>
  </si>
  <si>
    <t>1gxbOxqsLDTpDg__SdaB8CqXVXELiTOyh</t>
  </si>
  <si>
    <t>https://drive.google.com/file/d/1gxbOxqsLDTpDg__SdaB8CqXVXELiTOyh/view?usp=drivesdk</t>
  </si>
  <si>
    <t>Natasya Ramadhana</t>
  </si>
  <si>
    <t>natasyaramadhana3@gmail.com</t>
  </si>
  <si>
    <t>082215113814</t>
  </si>
  <si>
    <t>Dengan adanya webinar ini saya bisa menambah wawasan tentang pertanian</t>
  </si>
  <si>
    <t>1-1yq7i9KF_Xx1MWZDztxFjAsiW4R4whP</t>
  </si>
  <si>
    <t>https://drive.google.com/file/d/1-1yq7i9KF_Xx1MWZDztxFjAsiW4R4whP/view?usp=drivesdk</t>
  </si>
  <si>
    <t>Z. ABIDIN, SP</t>
  </si>
  <si>
    <t>zainalabidin0565@gmail.com</t>
  </si>
  <si>
    <t>082176824512</t>
  </si>
  <si>
    <t>Analis Informasi Pasar Hasil Pertanian pada Bidang Tanaman Pangan</t>
  </si>
  <si>
    <t>Perlu berkelanjutan dari hulu sampai hilirnya</t>
  </si>
  <si>
    <t>1Z-piCiQ7XZVgYLea7OoOpPqyEz0C1gTA</t>
  </si>
  <si>
    <t>https://drive.google.com/file/d/1Z-piCiQ7XZVgYLea7OoOpPqyEz0C1gTA/view?usp=drivesdk</t>
  </si>
  <si>
    <t>Nanda Tamaya Pohan, SP</t>
  </si>
  <si>
    <t>nandapohan64@gmail.com</t>
  </si>
  <si>
    <t>082236080962</t>
  </si>
  <si>
    <t>Sukses selalu</t>
  </si>
  <si>
    <t>1xCkWlL2Z3VB6tqXwQo1stPXJwN3QV02L</t>
  </si>
  <si>
    <t>https://drive.google.com/file/d/1xCkWlL2Z3VB6tqXwQo1stPXJwN3QV02L/view?usp=drivesdk</t>
  </si>
  <si>
    <t>Ir. Adrianson Agus Djaya, M.Si</t>
  </si>
  <si>
    <t>adrinsondj@gmail.com</t>
  </si>
  <si>
    <t>082256161699</t>
  </si>
  <si>
    <t>Materi sangat menarik untuk menambah pengetahuan tentang benih pisang</t>
  </si>
  <si>
    <t>1x4hzg7Nuk6fL-jGwTNAOUz69HqSFq-Dj</t>
  </si>
  <si>
    <t>https://drive.google.com/file/d/1x4hzg7Nuk6fL-jGwTNAOUz69HqSFq-Dj/view?usp=drivesdk</t>
  </si>
  <si>
    <t>Intan M. Fajarsari, S.TP, M.Agr.Sc</t>
  </si>
  <si>
    <t>intanmuliani@gmail.com</t>
  </si>
  <si>
    <t>081298288205</t>
  </si>
  <si>
    <t>Mantap</t>
  </si>
  <si>
    <t>1g-lbxwKP-JfAD17a_Xq34XuYhmEmbSUu</t>
  </si>
  <si>
    <t>https://drive.google.com/file/d/1g-lbxwKP-JfAD17a_Xq34XuYhmEmbSUu/view?usp=drivesdk</t>
  </si>
  <si>
    <t>Arman Abdi</t>
  </si>
  <si>
    <t>bppsekerak@gmail</t>
  </si>
  <si>
    <t>082122014190</t>
  </si>
  <si>
    <t>1HWzLeZCOhZPoECdbVu3B4j0H4Rt23ntw</t>
  </si>
  <si>
    <t>https://drive.google.com/file/d/1HWzLeZCOhZPoECdbVu3B4j0H4Rt23ntw/view?usp=drivesdk</t>
  </si>
  <si>
    <t>iwan mulyawan</t>
  </si>
  <si>
    <t>iwan04mulyawan@gmail.com</t>
  </si>
  <si>
    <t>+6281365519751</t>
  </si>
  <si>
    <t>1TW1_6AcN17pcVXucAFwUhtMJNrDoviBz</t>
  </si>
  <si>
    <t>https://drive.google.com/file/d/1TW1_6AcN17pcVXucAFwUhtMJNrDoviBz/view?usp=drivesdk</t>
  </si>
  <si>
    <t xml:space="preserve">DIMAS HERNANTO </t>
  </si>
  <si>
    <t xml:space="preserve">dimas9889@gmail.com </t>
  </si>
  <si>
    <t>085225793803</t>
  </si>
  <si>
    <t>Sangat Bermanfaat</t>
  </si>
  <si>
    <t>1b1asgdtQcADTiSLAICTv4wHoQvbQP979</t>
  </si>
  <si>
    <t>https://drive.google.com/file/d/1b1asgdtQcADTiSLAICTv4wHoQvbQP979/view?usp=drivesdk</t>
  </si>
  <si>
    <t>Nawawi</t>
  </si>
  <si>
    <t>nawawinawawi503@gmail.com</t>
  </si>
  <si>
    <t>082368580110</t>
  </si>
  <si>
    <t>Semoga dapat menunjang perekonomian petani</t>
  </si>
  <si>
    <t>1x6HD3rC-KcukhSXyjl5RxGLgCUNWfu-Z</t>
  </si>
  <si>
    <t>https://drive.google.com/file/d/1x6HD3rC-KcukhSXyjl5RxGLgCUNWfu-Z/view?usp=drivesdk</t>
  </si>
  <si>
    <t>WAHYONO.S.PKP</t>
  </si>
  <si>
    <t>wahyonobppkumai@gmail.com</t>
  </si>
  <si>
    <t>081351852420</t>
  </si>
  <si>
    <t>Materi sangat baik untuk di sampaikan ke petani</t>
  </si>
  <si>
    <t>1S50JqHxLPgV2pHFojh_CiIcT_0-6m_xc</t>
  </si>
  <si>
    <t>https://drive.google.com/file/d/1S50JqHxLPgV2pHFojh_CiIcT_0-6m_xc/view?usp=drivesdk</t>
  </si>
  <si>
    <t>LAODE SYAFARUDIN</t>
  </si>
  <si>
    <t>laodesyafarudin964@gmail.com</t>
  </si>
  <si>
    <t>082339716025</t>
  </si>
  <si>
    <t>Terima kasih kepada bapak dan ibu telah menjelaskan tentang tanaman hortikultura dan mudah2an ilmu yg dijelaskan dapat dimanfaatkan.</t>
  </si>
  <si>
    <t>1POHF3EgjMSDVNhphzJhdCJpFfjgcmGzO</t>
  </si>
  <si>
    <t>https://drive.google.com/file/d/1POHF3EgjMSDVNhphzJhdCJpFfjgcmGzO/view?usp=drivesdk</t>
  </si>
  <si>
    <t>Imran,sp</t>
  </si>
  <si>
    <t>imranbikeru73@gmail.com</t>
  </si>
  <si>
    <t>082347400345</t>
  </si>
  <si>
    <t>Materi ini sangat dibutuhkan dalam pengembangan pisang yang berkualitas, apalagi didaerah kami sangat sesuai untuk pengembangan komoditi ini</t>
  </si>
  <si>
    <t>11uAxQswUnYvs_jWJTzJJaXaDuWrB5O70</t>
  </si>
  <si>
    <t>https://drive.google.com/file/d/11uAxQswUnYvs_jWJTzJJaXaDuWrB5O70/view?usp=drivesdk</t>
  </si>
  <si>
    <t>MISARI A, SP</t>
  </si>
  <si>
    <t>misariaris1202@gmail.com</t>
  </si>
  <si>
    <t>085331247360</t>
  </si>
  <si>
    <t>Kasi Tanaman Sayur dan Tanaman Obat</t>
  </si>
  <si>
    <t>Terima Kasih atas Info Teknologi yang diberika</t>
  </si>
  <si>
    <t>1aPeqACYOuu0EleGQO5sE481G5z4a83el</t>
  </si>
  <si>
    <t>https://drive.google.com/file/d/1aPeqACYOuu0EleGQO5sE481G5z4a83el/view?usp=drivesdk</t>
  </si>
  <si>
    <t>FAISAL, S.TP</t>
  </si>
  <si>
    <t>ichalfaisal1976@gmail.com</t>
  </si>
  <si>
    <t>082189433077</t>
  </si>
  <si>
    <t>Staf</t>
  </si>
  <si>
    <t>materinya mantap</t>
  </si>
  <si>
    <t>1uvmA7wSPV8riKwB_-fvZBpD2skPT7oX8</t>
  </si>
  <si>
    <t>https://drive.google.com/file/d/1uvmA7wSPV8riKwB_-fvZBpD2skPT7oX8/view?usp=drivesdk</t>
  </si>
  <si>
    <t>ANDRY LINDI LIM, S.E., M.M.</t>
  </si>
  <si>
    <t>andry_lim@widyadharma.ac.id</t>
  </si>
  <si>
    <t>081345210496</t>
  </si>
  <si>
    <t>DOSEN</t>
  </si>
  <si>
    <t>1Erh6245bz6uXVepmz1zl8JdVafXo98mH</t>
  </si>
  <si>
    <t>https://drive.google.com/file/d/1Erh6245bz6uXVepmz1zl8JdVafXo98mH/view?usp=drivesdk</t>
  </si>
  <si>
    <t>Septian Abriyanto</t>
  </si>
  <si>
    <t>seva.arya36@gmail.com</t>
  </si>
  <si>
    <t>085706412312</t>
  </si>
  <si>
    <t>16Kpv2aXtlAPIo8Eo3z4uPBONtx0HMNoV</t>
  </si>
  <si>
    <t>https://drive.google.com/file/d/16Kpv2aXtlAPIo8Eo3z4uPBONtx0HMNoV/view?usp=drivesdk</t>
  </si>
  <si>
    <t>Hj. Yati Suryati, SP., MM</t>
  </si>
  <si>
    <t>y371980@gmail.com</t>
  </si>
  <si>
    <t>081320578819</t>
  </si>
  <si>
    <t>Kpl UPTD</t>
  </si>
  <si>
    <t>Materi bermanfaat bagi kami</t>
  </si>
  <si>
    <t>1M5uJHz_K0gqGqTbswIfoT-nMAg-YHt2-</t>
  </si>
  <si>
    <t>https://drive.google.com/file/d/1M5uJHz_K0gqGqTbswIfoT-nMAg-YHt2-/view?usp=drivesdk</t>
  </si>
  <si>
    <t>MUHAMMAD ERIN HASMIAN</t>
  </si>
  <si>
    <t>mehasmian@gmail.com</t>
  </si>
  <si>
    <t>085849782707</t>
  </si>
  <si>
    <t>Staf Dinas Pertanian dan Pangan Kab. Kayong Utara</t>
  </si>
  <si>
    <t>sangat bermanfaat</t>
  </si>
  <si>
    <t>1kKINJf0COFJifZEc2WJWBkcuBeZF9_46</t>
  </si>
  <si>
    <t>https://drive.google.com/file/d/1kKINJf0COFJifZEc2WJWBkcuBeZF9_46/view?usp=drivesdk</t>
  </si>
  <si>
    <t>mahdi</t>
  </si>
  <si>
    <t>debuaksara99@gmail.com</t>
  </si>
  <si>
    <t>081351169795</t>
  </si>
  <si>
    <t>sangat bermanfaa buat menambah pengetahuan terutama buat sy penyuluh</t>
  </si>
  <si>
    <t>12pPTEUe9t9MmXYz3myFmAUBymZXOz3cQ</t>
  </si>
  <si>
    <t>https://drive.google.com/file/d/12pPTEUe9t9MmXYz3myFmAUBymZXOz3cQ/view?usp=drivesdk</t>
  </si>
  <si>
    <t>LILY NATALIA, SP</t>
  </si>
  <si>
    <t>lilynatalia26@gmail.com</t>
  </si>
  <si>
    <t>081346633213</t>
  </si>
  <si>
    <t>Terimakasih atas materinya..</t>
  </si>
  <si>
    <t>1hVaQe5EYti20MCc7sK1FOLlSGR5QgKYF</t>
  </si>
  <si>
    <t>https://drive.google.com/file/d/1hVaQe5EYti20MCc7sK1FOLlSGR5QgKYF/view?usp=drivesdk</t>
  </si>
  <si>
    <t>Ermayati</t>
  </si>
  <si>
    <t>uni.erma70@gmail.com</t>
  </si>
  <si>
    <t>081387601887</t>
  </si>
  <si>
    <t>Alhamdulillah bisa mengikuti webinar ini, untuk menambah ilmu</t>
  </si>
  <si>
    <t>1Fe1kkx27-Qh52FfI4k70sHTBS0JLXGkl</t>
  </si>
  <si>
    <t>https://drive.google.com/file/d/1Fe1kkx27-Qh52FfI4k70sHTBS0JLXGkl/view?usp=drivesdk</t>
  </si>
  <si>
    <t>Document successfully created; Document successfully merged; PDF created; !!Error Sending Emails: Service invoked too many times for one day: email.; Run via form trigger as irchamriyadi2000@gmail.com; Timestamp: Sep 6 2021 10:04 PM</t>
  </si>
  <si>
    <t>Minas Tiurlina Panggabean, SP, M.Si</t>
  </si>
  <si>
    <t>minas_tiurlina@yahoo.co.id</t>
  </si>
  <si>
    <t>081365607868</t>
  </si>
  <si>
    <t>ilmu yang disampaikan sangat bermanfaat</t>
  </si>
  <si>
    <t>1VdfZR7k7B8_nGo4bxad27-4qT9JKA5bE</t>
  </si>
  <si>
    <t>https://drive.google.com/file/d/1VdfZR7k7B8_nGo4bxad27-4qT9JKA5bE/view?usp=drivesdk</t>
  </si>
  <si>
    <t>Namim Yuniarto</t>
  </si>
  <si>
    <t>namimyuniarto@gmail.com</t>
  </si>
  <si>
    <t>081585232131</t>
  </si>
  <si>
    <t>1p2gK6U3VfeEMSvOvhK5TwLA2bO_PCeEN</t>
  </si>
  <si>
    <t>https://drive.google.com/file/d/1p2gK6U3VfeEMSvOvhK5TwLA2bO_PCeEN/view?usp=drivesdk</t>
  </si>
  <si>
    <t>Harjismi Yendra</t>
  </si>
  <si>
    <t>ajis.umj@gmail.com</t>
  </si>
  <si>
    <t>085772691330</t>
  </si>
  <si>
    <t>PJ lab kuljar Lb. Bulus</t>
  </si>
  <si>
    <t>mohon fokus akomodir permasalahan di masing2 pelaku kuljar</t>
  </si>
  <si>
    <t>1AzQ71M3dF2FdzUbbaN90NQza9OJirfP1</t>
  </si>
  <si>
    <t>https://drive.google.com/file/d/1AzQ71M3dF2FdzUbbaN90NQza9OJirfP1/view?usp=drivesdk</t>
  </si>
  <si>
    <t>Rosadi</t>
  </si>
  <si>
    <t>rosadibapeltan@gmail.com</t>
  </si>
  <si>
    <t>081214714201</t>
  </si>
  <si>
    <t>DINAS PERTANIAN TPH PROV JABAR</t>
  </si>
  <si>
    <t>Cara memilih bibit unggul yang bersertifikat yang bagus dan benar/Mudah2n lebih banyak yang menanam bibit yang bisa memberikan nilai yang bagus.</t>
  </si>
  <si>
    <t>1-DuHzCWd0-xy0kLF8H8xQdqymSVBKXiZ</t>
  </si>
  <si>
    <t>https://drive.google.com/file/d/1-DuHzCWd0-xy0kLF8H8xQdqymSVBKXiZ/view?usp=drivesdk</t>
  </si>
  <si>
    <t>THEODORUS SAWU,SP</t>
  </si>
  <si>
    <t>theodorussawu15gmail.com</t>
  </si>
  <si>
    <t>081339196255</t>
  </si>
  <si>
    <t>Tlg share link materi</t>
  </si>
  <si>
    <t>1IDZvypePTFpNFHcllDvX6nDPhWRRM0rb</t>
  </si>
  <si>
    <t>https://drive.google.com/file/d/1IDZvypePTFpNFHcllDvX6nDPhWRRM0rb/view?usp=drivesdk</t>
  </si>
  <si>
    <t>Document successfully created; Document successfully merged; PDF created; !!Error Sending Emails: Invalid email: theodorussawu15gmail.com; Run via form trigger as irchamriyadi2000@gmail.com; Timestamp: Sep 6 2021 10:03 PM</t>
  </si>
  <si>
    <t>Ir. A HUAT</t>
  </si>
  <si>
    <t>ahuatleong250369@gmail.com</t>
  </si>
  <si>
    <t>08115226607</t>
  </si>
  <si>
    <t>Webinar perbenihan tanaman pangan (hortikultura) ini memberi manfaat untuk menambah wawasan dan pengetahuan para peseta, sehingga ke depannya kita dapat menghasilkan benih yg bermutu contohnya benih pisang unggul, sehingga dopat memenuhi kebutuhan bibit para petani pisang dan produksi pisang dalam negeri dapat memenuhi kebutuhan untuk konsumsi masyarakat dalam negeri dan kita tidak perlu impor benih ataupun produk pisang dari luar negeri. Terima kasih.</t>
  </si>
  <si>
    <t>1cknuJZdIh0HJt_DBQGNDpNpj3b4W8arG</t>
  </si>
  <si>
    <t>https://drive.google.com/file/d/1cknuJZdIh0HJt_DBQGNDpNpj3b4W8arG/view?usp=drivesdk</t>
  </si>
  <si>
    <t>RIYANTI DWI KARTIKA, SP</t>
  </si>
  <si>
    <t>ahmad.rafatag@gmail.com</t>
  </si>
  <si>
    <t>081344886191</t>
  </si>
  <si>
    <t>Materi sangat bermanfaat</t>
  </si>
  <si>
    <t>12yfxzeB4jvfUM-sumFKm54UzB9E2w-zz</t>
  </si>
  <si>
    <t>https://drive.google.com/file/d/12yfxzeB4jvfUM-sumFKm54UzB9E2w-zz/view?usp=drivesdk</t>
  </si>
  <si>
    <t>Sigit Murhofiq</t>
  </si>
  <si>
    <t>s.murhofiq@gmail.com</t>
  </si>
  <si>
    <t>085749104990</t>
  </si>
  <si>
    <t>sip tenan</t>
  </si>
  <si>
    <t>19JH04XwjEwVQ94DibHa7rOXK7GR_InZu</t>
  </si>
  <si>
    <t>https://drive.google.com/file/d/19JH04XwjEwVQ94DibHa7rOXK7GR_InZu/view?usp=drivesdk</t>
  </si>
  <si>
    <t>Gabriel Nuho Sabon, SST</t>
  </si>
  <si>
    <t>riangdulygabriel@yahoo.co.id</t>
  </si>
  <si>
    <t>081232777764</t>
  </si>
  <si>
    <t>Staf Bidang Tanaman Pangan dan Hortikultura</t>
  </si>
  <si>
    <t>1AdPgg4IcKQK5ifpguVE4EdPq4aFcgA8u</t>
  </si>
  <si>
    <t>https://drive.google.com/file/d/1AdPgg4IcKQK5ifpguVE4EdPq4aFcgA8u/view?usp=drivesdk</t>
  </si>
  <si>
    <t>Ir. Irawati, MP</t>
  </si>
  <si>
    <t>irawati.taufik@yahoo.com</t>
  </si>
  <si>
    <t>081268829242</t>
  </si>
  <si>
    <t>Kepala BPSB Sumbar</t>
  </si>
  <si>
    <t>Untuk mendukung pengembangan pisang perlu dukungan SDM Petani dan Petugas terhadap budidaya pisang yang baik</t>
  </si>
  <si>
    <t>1deZoLf8pit-q10NV0ICNnCHHLsyvf_Ke</t>
  </si>
  <si>
    <t>https://drive.google.com/file/d/1deZoLf8pit-q10NV0ICNnCHHLsyvf_Ke/view?usp=drivesdk</t>
  </si>
  <si>
    <t>Noval Kurniawan, SP</t>
  </si>
  <si>
    <t>novalathariz@gmail.com</t>
  </si>
  <si>
    <t>082140598602</t>
  </si>
  <si>
    <t>Komoditi pisang mulai menjadi trending di tingkat petani, utk itu perlu kiranya di adakan pelatihan yg berkelanjutan</t>
  </si>
  <si>
    <t>1c28gu7WuzaUUIcCJ07B4GLktRj5SXXlm</t>
  </si>
  <si>
    <t>https://drive.google.com/file/d/1c28gu7WuzaUUIcCJ07B4GLktRj5SXXlm/view?usp=drivesdk</t>
  </si>
  <si>
    <t>Fajar Setia Budi</t>
  </si>
  <si>
    <t>fajar_setiabudi@yahoo.co.id</t>
  </si>
  <si>
    <t>081310320389</t>
  </si>
  <si>
    <t>terima kasih</t>
  </si>
  <si>
    <t>1Yl1AeOMJv0kSqFC6V3_zjcFghM5OV5qH</t>
  </si>
  <si>
    <t>https://drive.google.com/file/d/1Yl1AeOMJv0kSqFC6V3_zjcFghM5OV5qH/view?usp=drivesdk</t>
  </si>
  <si>
    <t>MANSYUR</t>
  </si>
  <si>
    <t>anchulagianchu@gmail.com</t>
  </si>
  <si>
    <t>085230784700</t>
  </si>
  <si>
    <t>fungsuonal umum</t>
  </si>
  <si>
    <t>1tl969Mj5VkmRWZXoWcCfLvwH6qPG6jul</t>
  </si>
  <si>
    <t>https://drive.google.com/file/d/1tl969Mj5VkmRWZXoWcCfLvwH6qPG6jul/view?usp=drivesdk</t>
  </si>
  <si>
    <t>Welly Puspito N,  SP,  M.Agr</t>
  </si>
  <si>
    <t>wellypn@gmail.com</t>
  </si>
  <si>
    <t>087788914588</t>
  </si>
  <si>
    <t>11Ee2slGzquq2dIwEr1IiNi5L-OrDWqGm</t>
  </si>
  <si>
    <t>https://drive.google.com/file/d/11Ee2slGzquq2dIwEr1IiNi5L-OrDWqGm/view?usp=drivesdk</t>
  </si>
  <si>
    <t>NADIA ELLA COMANECI ,S.H.,M.Kn</t>
  </si>
  <si>
    <t>nellacomaneci@gmail.com</t>
  </si>
  <si>
    <t>081284658457</t>
  </si>
  <si>
    <t>Notaris/PPAT</t>
  </si>
  <si>
    <t>Semangat</t>
  </si>
  <si>
    <t>1WHye_JTp5W-qCLj-vSikE9e4lsHKSo0y</t>
  </si>
  <si>
    <t>https://drive.google.com/file/d/1WHye_JTp5W-qCLj-vSikE9e4lsHKSo0y/view?usp=drivesdk</t>
  </si>
  <si>
    <t>AGUS FATUROHMAN</t>
  </si>
  <si>
    <t>goesbaelah@gmail.com</t>
  </si>
  <si>
    <t>081380388745</t>
  </si>
  <si>
    <t>100-85_AOXUgPw_7tOeErE50VV0ikNlLf</t>
  </si>
  <si>
    <t>https://drive.google.com/file/d/100-85_AOXUgPw_7tOeErE50VV0ikNlLf/view?usp=drivesdk</t>
  </si>
  <si>
    <t>NOVITA R. ANDRIANY SIREGAR, SP, MSI</t>
  </si>
  <si>
    <t>NOVANDRIANY@GMAIL.COM</t>
  </si>
  <si>
    <t>082293260666</t>
  </si>
  <si>
    <t>MATERI YANG BERMANFAAT MENAMBAH PENGETAHUAN MENGENAI PISANG</t>
  </si>
  <si>
    <t>1y7JjLasmU0wOpfsSQvF-MO-BvnjziKza</t>
  </si>
  <si>
    <t>https://drive.google.com/file/d/1y7JjLasmU0wOpfsSQvF-MO-BvnjziKza/view?usp=drivesdk</t>
  </si>
  <si>
    <t>DEWINDA IKA WULANDARI, SP.</t>
  </si>
  <si>
    <t>dewindaika09@gmail.com</t>
  </si>
  <si>
    <t>085322636564</t>
  </si>
  <si>
    <t>Sangat baik dan bermanfaat</t>
  </si>
  <si>
    <t>14SYeufPBYJQ72vQ3wMkVnbcqmYmmUZby</t>
  </si>
  <si>
    <t>https://drive.google.com/file/d/14SYeufPBYJQ72vQ3wMkVnbcqmYmmUZby/view?usp=drivesdk</t>
  </si>
  <si>
    <t>Debora Ayu Wardani</t>
  </si>
  <si>
    <t>deboraayu86@gmail.com</t>
  </si>
  <si>
    <t>083145746910</t>
  </si>
  <si>
    <t>Dapat menambah wawasan dan mungkin acara webinar seperti ini dapat diadakan lagi lain kali</t>
  </si>
  <si>
    <t>1QEeoyYXa09VIBgfmn3WdsKh_pGqAxvVs</t>
  </si>
  <si>
    <t>https://drive.google.com/file/d/1QEeoyYXa09VIBgfmn3WdsKh_pGqAxvVs/view?usp=drivesdk</t>
  </si>
  <si>
    <t>YAYA RUHYANA</t>
  </si>
  <si>
    <t>yy.ruhyanaa@gmail.com</t>
  </si>
  <si>
    <t>081214141215</t>
  </si>
  <si>
    <t>1PTZwX-_CWW0AIgws7QkBGsHlpYul7cEJ</t>
  </si>
  <si>
    <t>https://drive.google.com/file/d/1PTZwX-_CWW0AIgws7QkBGsHlpYul7cEJ/view?usp=drivesdk</t>
  </si>
  <si>
    <t>Iskandar, SST</t>
  </si>
  <si>
    <t>iskandarndao.81@gmail.com</t>
  </si>
  <si>
    <t>085239994453</t>
  </si>
  <si>
    <t>Semoga ilmunya bermanfaat</t>
  </si>
  <si>
    <t>1p95zinM-h7WPwduLQfKcNExDGTPFVPSf</t>
  </si>
  <si>
    <t>https://drive.google.com/file/d/1p95zinM-h7WPwduLQfKcNExDGTPFVPSf/view?usp=drivesdk</t>
  </si>
  <si>
    <t>Sisko</t>
  </si>
  <si>
    <t>kantorsisko@gmai.com</t>
  </si>
  <si>
    <t>081258843631</t>
  </si>
  <si>
    <t>Materi bagus</t>
  </si>
  <si>
    <t>1Xtvzt3-V3l4Ke6Wu97OQhY7dPPRauETj</t>
  </si>
  <si>
    <t>https://drive.google.com/file/d/1Xtvzt3-V3l4Ke6Wu97OQhY7dPPRauETj/view?usp=drivesdk</t>
  </si>
  <si>
    <t>KUSUMA DARMA</t>
  </si>
  <si>
    <t>k.darma01@gmail.com</t>
  </si>
  <si>
    <t>081398963443</t>
  </si>
  <si>
    <t>Peneliti</t>
  </si>
  <si>
    <t>17Z08tNuUI1jsVBkXWdaTvO0h-DbeEm6L</t>
  </si>
  <si>
    <t>https://drive.google.com/file/d/17Z08tNuUI1jsVBkXWdaTvO0h-DbeEm6L/view?usp=drivesdk</t>
  </si>
  <si>
    <t>AGUS DWI WIBOWO, SP</t>
  </si>
  <si>
    <t>bapelluhbrebes@gmail.com</t>
  </si>
  <si>
    <t>085875962319</t>
  </si>
  <si>
    <t>BERMANFAAT</t>
  </si>
  <si>
    <t>1eQwhq1ijH1m6evXXliU-n4T_h3H6SWGz</t>
  </si>
  <si>
    <t>https://drive.google.com/file/d/1eQwhq1ijH1m6evXXliU-n4T_h3H6SWGz/view?usp=drivesdk</t>
  </si>
  <si>
    <t>Materi yang dsampaikan sangat jelas dan baik</t>
  </si>
  <si>
    <t>1dbJ-oLq9o8P-kkQEuY04_Ki2fo_QyqpU</t>
  </si>
  <si>
    <t>https://drive.google.com/file/d/1dbJ-oLq9o8P-kkQEuY04_Ki2fo_QyqpU/view?usp=drivesdk</t>
  </si>
  <si>
    <t>SYAFRIAL ANAS, SP</t>
  </si>
  <si>
    <t>syafrialanas1963@gmail.com</t>
  </si>
  <si>
    <t>085357054302</t>
  </si>
  <si>
    <t>Mantap sekali semoga kedepannya lebih sukses lagi</t>
  </si>
  <si>
    <t>1MfeRyvWYMxwwWYlxz8bbTnDNV-uQ4MKr</t>
  </si>
  <si>
    <t>https://drive.google.com/file/d/1MfeRyvWYMxwwWYlxz8bbTnDNV-uQ4MKr/view?usp=drivesdk</t>
  </si>
  <si>
    <t>MARINI, SP</t>
  </si>
  <si>
    <t>wizhayadi@gmail.com</t>
  </si>
  <si>
    <t>085349036777</t>
  </si>
  <si>
    <t>Kasi Produksi hortikultura Dinas pertanian kab. pulpis</t>
  </si>
  <si>
    <t>semoga kegiatan ini berkah dan bermanfaat</t>
  </si>
  <si>
    <t>1umSbiTEkpGrSk2JwGWwfm9OFjhCoHlk6</t>
  </si>
  <si>
    <t>https://drive.google.com/file/d/1umSbiTEkpGrSk2JwGWwfm9OFjhCoHlk6/view?usp=drivesdk</t>
  </si>
  <si>
    <t>Yohanes Ebo.SP ko</t>
  </si>
  <si>
    <t>jhonwolowatu@gmail.com</t>
  </si>
  <si>
    <t>081236077825</t>
  </si>
  <si>
    <t>Teknologi perbenihan pisang sdh menggunakan metode baru, tdk lagi secara alamiah, ini merupakan inovasi baru</t>
  </si>
  <si>
    <t>1Y5UNNam-afMDO1SiJkidAKCsIxUoUexP</t>
  </si>
  <si>
    <t>https://drive.google.com/file/d/1Y5UNNam-afMDO1SiJkidAKCsIxUoUexP/view?usp=drivesdk</t>
  </si>
  <si>
    <t>INDRA CAHYA</t>
  </si>
  <si>
    <t>Indracahya977@gmail.com</t>
  </si>
  <si>
    <t>085321632545</t>
  </si>
  <si>
    <t>THL-TBPPD</t>
  </si>
  <si>
    <t>14eHY9Ag51OW8SuyjSC2CFBkG5Bzxiu7Y</t>
  </si>
  <si>
    <t>https://drive.google.com/file/d/14eHY9Ag51OW8SuyjSC2CFBkG5Bzxiu7Y/view?usp=drivesdk</t>
  </si>
  <si>
    <t>Yudha Hartanto</t>
  </si>
  <si>
    <t>yudhahrt@gmail.com</t>
  </si>
  <si>
    <t>+6281218120545</t>
  </si>
  <si>
    <t>Materi menarik dan update dengan situasi pertanian terkini</t>
  </si>
  <si>
    <t>1RtD_gAysKKHeNQg5-iaihYivF01LSFJr</t>
  </si>
  <si>
    <t>https://drive.google.com/file/d/1RtD_gAysKKHeNQg5-iaihYivF01LSFJr/view?usp=drivesdk</t>
  </si>
  <si>
    <t>Ilham Farhan Fauzi, SP.</t>
  </si>
  <si>
    <t>ilhamfarhanfauzi@gmail.com</t>
  </si>
  <si>
    <t>081992020506</t>
  </si>
  <si>
    <t>Analis Peningkatan Usaha Pertanian dan Agribisnis</t>
  </si>
  <si>
    <t>Bagus dapat ditingkatkan</t>
  </si>
  <si>
    <t>1C6W2e7fQe5effKPVnNl2bhBkGfqq5pF2</t>
  </si>
  <si>
    <t>https://drive.google.com/file/d/1C6W2e7fQe5effKPVnNl2bhBkGfqq5pF2/view?usp=drivesdk</t>
  </si>
  <si>
    <t>Winarsih, SP</t>
  </si>
  <si>
    <t>winarsih160677@gmail.com</t>
  </si>
  <si>
    <t>081379152377</t>
  </si>
  <si>
    <t>1K183dsjhWI8OckfYbOlRQTk4M7MUS6J3</t>
  </si>
  <si>
    <t>https://drive.google.com/file/d/1K183dsjhWI8OckfYbOlRQTk4M7MUS6J3/view?usp=drivesdk</t>
  </si>
  <si>
    <t>Linda Monalisa Aldrina, SP.</t>
  </si>
  <si>
    <t>lindamonalisa.tph@gmail.com</t>
  </si>
  <si>
    <t>087797762455</t>
  </si>
  <si>
    <t>1IR7D0O_1TCH7tedJAD3AiTQIVO16i-3R</t>
  </si>
  <si>
    <t>https://drive.google.com/file/d/1IR7D0O_1TCH7tedJAD3AiTQIVO16i-3R/view?usp=drivesdk</t>
  </si>
  <si>
    <t>Ir. Moledon Rubi</t>
  </si>
  <si>
    <t>moledon09@gmail.com</t>
  </si>
  <si>
    <t>081242526079</t>
  </si>
  <si>
    <t>Sngat Bagus</t>
  </si>
  <si>
    <t>1FTTJzRFKz5dCMEap2VglpPko_G1DVJwz</t>
  </si>
  <si>
    <t>https://drive.google.com/file/d/1FTTJzRFKz5dCMEap2VglpPko_G1DVJwz/view?usp=drivesdk</t>
  </si>
  <si>
    <t>Eka Nurani</t>
  </si>
  <si>
    <t xml:space="preserve">nuranieka98@gmail.com </t>
  </si>
  <si>
    <t>085603224611</t>
  </si>
  <si>
    <t>Karyawan Honorer</t>
  </si>
  <si>
    <t>1BoqNbruK8VTZuu2Ie3k9ojK7ioMOUCCm</t>
  </si>
  <si>
    <t>https://drive.google.com/file/d/1BoqNbruK8VTZuu2Ie3k9ojK7ioMOUCCm/view?usp=drivesdk</t>
  </si>
  <si>
    <t>Juliana Maisyara</t>
  </si>
  <si>
    <t>jmaisyara@gmail.com</t>
  </si>
  <si>
    <t>085894479787</t>
  </si>
  <si>
    <t>1umvzP3IGOrl9otKkKm73qiPEMHeudhZS</t>
  </si>
  <si>
    <t>https://drive.google.com/file/d/1umvzP3IGOrl9otKkKm73qiPEMHeudhZS/view?usp=drivesdk</t>
  </si>
  <si>
    <t>Drs. R. Bambang Heryanto, M.Sc.</t>
  </si>
  <si>
    <t>bbgait2001@gmail.com</t>
  </si>
  <si>
    <t>08159476870</t>
  </si>
  <si>
    <t>Acara webinar ini sangat bagus untuk menambah wawasan</t>
  </si>
  <si>
    <t>1u3lHKV3w2mz3I2k5nfVY4tt4IWiEC6C0</t>
  </si>
  <si>
    <t>https://drive.google.com/file/d/1u3lHKV3w2mz3I2k5nfVY4tt4IWiEC6C0/view?usp=drivesdk</t>
  </si>
  <si>
    <t>AGUS YULIANA DUKA,A.Md.Pt</t>
  </si>
  <si>
    <t>yulidefretesd@gmail.com</t>
  </si>
  <si>
    <t>081230717928</t>
  </si>
  <si>
    <t>bermanfaat</t>
  </si>
  <si>
    <t>1E8miBPRc6x9wqOR72FxGpc12Ff_VMoAl</t>
  </si>
  <si>
    <t>https://drive.google.com/file/d/1E8miBPRc6x9wqOR72FxGpc12Ff_VMoAl/view?usp=drivesdk</t>
  </si>
  <si>
    <t>Sultoni haiban, SP., MM.</t>
  </si>
  <si>
    <t>haibans45@gmail.com</t>
  </si>
  <si>
    <t>081369469197</t>
  </si>
  <si>
    <t>Staff</t>
  </si>
  <si>
    <t>Good lessons</t>
  </si>
  <si>
    <t>1a5URGQnmDKyBd9WYz-X-c1-oZFmJp-VF</t>
  </si>
  <si>
    <t>https://drive.google.com/file/d/1a5URGQnmDKyBd9WYz-X-c1-oZFmJp-VF/view?usp=drivesdk</t>
  </si>
  <si>
    <t>Zainal Syah</t>
  </si>
  <si>
    <t>inotanik@gmail.com</t>
  </si>
  <si>
    <t>081382891676</t>
  </si>
  <si>
    <t>Semoga berkelanjutan</t>
  </si>
  <si>
    <t>1v0xbbIIo-NAeSRpENa3hn4QPVNbJw-93</t>
  </si>
  <si>
    <t>https://drive.google.com/file/d/1v0xbbIIo-NAeSRpENa3hn4QPVNbJw-93/view?usp=drivesdk</t>
  </si>
  <si>
    <t>SUWANDI, SP</t>
  </si>
  <si>
    <t>suwandi18juni@gmail.com</t>
  </si>
  <si>
    <t>085377096669</t>
  </si>
  <si>
    <t>1ZTO0IW-p7Lr9bT3mnWb27ewTA669UGBn</t>
  </si>
  <si>
    <t>https://drive.google.com/file/d/1ZTO0IW-p7Lr9bT3mnWb27ewTA669UGBn/view?usp=drivesdk</t>
  </si>
  <si>
    <t>Akhirudin, SP</t>
  </si>
  <si>
    <t>akhirudin19276@gmail.com</t>
  </si>
  <si>
    <t>082251011818</t>
  </si>
  <si>
    <t>Dapat menumbuhkan keinginan petani</t>
  </si>
  <si>
    <t>1DbhwUY2rHDPVkpI-g_k9bKbbnpFDQTMF</t>
  </si>
  <si>
    <t>https://drive.google.com/file/d/1DbhwUY2rHDPVkpI-g_k9bKbbnpFDQTMF/view?usp=drivesdk</t>
  </si>
  <si>
    <t>Ridhah Zulkarmiyana, S.P</t>
  </si>
  <si>
    <t>ridha.zulkarmiyana@gmail.com</t>
  </si>
  <si>
    <t>08114550190</t>
  </si>
  <si>
    <t>Tenaga Non ASN Lab. Kultur Jaringan Bonto-Bonto UPT BBTH Prov. Sulawesi Selatan</t>
  </si>
  <si>
    <t xml:space="preserve">best </t>
  </si>
  <si>
    <t>1rU4IxlGZ90pBWZj5yKv8dw7bL-FI369X</t>
  </si>
  <si>
    <t>https://drive.google.com/file/d/1rU4IxlGZ90pBWZj5yKv8dw7bL-FI369X/view?usp=drivesdk</t>
  </si>
  <si>
    <t>Fanty Maulida, SP,MP</t>
  </si>
  <si>
    <t>fantymaulida1977@gmail.com</t>
  </si>
  <si>
    <t>081257213937</t>
  </si>
  <si>
    <t xml:space="preserve">Kasi Pascapanen dan Pengolahan Hasil Hortikultura </t>
  </si>
  <si>
    <t>1JIzK3_KDNwSAaVm6pXvKj_ACzdHrG3cC</t>
  </si>
  <si>
    <t>https://drive.google.com/file/d/1JIzK3_KDNwSAaVm6pXvKj_ACzdHrG3cC/view?usp=drivesdk</t>
  </si>
  <si>
    <t>SRI RUSMI STUDYNINGSIH</t>
  </si>
  <si>
    <t>sstudyningsih@gmail.com</t>
  </si>
  <si>
    <t>081311560379</t>
  </si>
  <si>
    <t>Tema yang bagus, tambah pengetahuan</t>
  </si>
  <si>
    <t>1XRbdHV5om4UKBeQEc48y-ZEP6BdNNb4i</t>
  </si>
  <si>
    <t>https://drive.google.com/file/d/1XRbdHV5om4UKBeQEc48y-ZEP6BdNNb4i/view?usp=drivesdk</t>
  </si>
  <si>
    <t>LUQMAN HASAN, S.P</t>
  </si>
  <si>
    <t>luqman8511@gmail.com</t>
  </si>
  <si>
    <t>082182159747</t>
  </si>
  <si>
    <t>1bONc30lAtAcf5_CyrN2HmeOn79Io9c0L</t>
  </si>
  <si>
    <t>https://drive.google.com/file/d/1bONc30lAtAcf5_CyrN2HmeOn79Io9c0L/view?usp=drivesdk</t>
  </si>
  <si>
    <t>Document successfully created; Document successfully merged; PDF created; !!Error Sending Emails: Service invoked too many times for one day: email.; Run via form trigger as irchamriyadi2000@gmail.com; Timestamp: Sep 6 2021 10:05 PM</t>
  </si>
  <si>
    <t>Dian Asmarawati</t>
  </si>
  <si>
    <t>dianasmarawati68@gmail.com</t>
  </si>
  <si>
    <t>081254128212</t>
  </si>
  <si>
    <t>Webinar yang menarik dalam menambah wawasan</t>
  </si>
  <si>
    <t>1IAvUPKMMAUfzcySzkiXa2NiXVb0LLfBD</t>
  </si>
  <si>
    <t>https://drive.google.com/file/d/1IAvUPKMMAUfzcySzkiXa2NiXVb0LLfBD/view?usp=drivesdk</t>
  </si>
  <si>
    <t>DERHANY ELYS PATHMA, S.P.</t>
  </si>
  <si>
    <t>dep_hany @yahoo.com.au</t>
  </si>
  <si>
    <t>081372464758</t>
  </si>
  <si>
    <t>1hqwC52z1nTxF2yXO0Nt8NNC3XfS_jIWb</t>
  </si>
  <si>
    <t>https://drive.google.com/file/d/1hqwC52z1nTxF2yXO0Nt8NNC3XfS_jIWb/view?usp=drivesdk</t>
  </si>
  <si>
    <t>Yusy Purwaningsih</t>
  </si>
  <si>
    <t>yussy.yuzzyme@gmail</t>
  </si>
  <si>
    <t>085648668873</t>
  </si>
  <si>
    <t>PLP</t>
  </si>
  <si>
    <t>1qCAnLYRK3v5c0PsbGjyLNNPrSL2rIcWK</t>
  </si>
  <si>
    <t>https://drive.google.com/file/d/1qCAnLYRK3v5c0PsbGjyLNNPrSL2rIcWK/view?usp=drivesdk</t>
  </si>
  <si>
    <t>IMAS HAYATI MEILANI, SP</t>
  </si>
  <si>
    <t>ajkhey.nisen@gmail.com</t>
  </si>
  <si>
    <t>085221740156</t>
  </si>
  <si>
    <t>PENYULUH LAPANGAN(THL-TBPPD JABAR)</t>
  </si>
  <si>
    <t>1QUTcj4lXzvPyCZgZ_27-_uKJGOQjBmYb</t>
  </si>
  <si>
    <t>https://drive.google.com/file/d/1QUTcj4lXzvPyCZgZ_27-_uKJGOQjBmYb/view?usp=drivesdk</t>
  </si>
  <si>
    <t>Didik Iswanto, SP</t>
  </si>
  <si>
    <t>didikkampret9@gmail.com</t>
  </si>
  <si>
    <t>085733021408</t>
  </si>
  <si>
    <t>Webinar sangat baik sehingga perlu terus dikembangkan.Tema atau topik webinar bisa berupa inovasi teknologi benih pada tanaman hortikultura</t>
  </si>
  <si>
    <t>1I1ZTA13Hp2PC2dJBcSkygkC1Lv5U5FWZ</t>
  </si>
  <si>
    <t>https://drive.google.com/file/d/1I1ZTA13Hp2PC2dJBcSkygkC1Lv5U5FWZ/view?usp=drivesdk</t>
  </si>
  <si>
    <t>Rusman, SP</t>
  </si>
  <si>
    <t>rusmankuningan@gmail.com</t>
  </si>
  <si>
    <t>087778817525</t>
  </si>
  <si>
    <t>Materi cukup menarik untuk diikuti dan disimak.</t>
  </si>
  <si>
    <t>1Rp8HrtVTcmgeM7kNLKtkpRxKudywe7vl</t>
  </si>
  <si>
    <t>https://drive.google.com/file/d/1Rp8HrtVTcmgeM7kNLKtkpRxKudywe7vl/view?usp=drivesdk</t>
  </si>
  <si>
    <t>Yetti Irawati, S.IP</t>
  </si>
  <si>
    <t>irawatidao@gmail.com</t>
  </si>
  <si>
    <t>082178979996</t>
  </si>
  <si>
    <t>baik</t>
  </si>
  <si>
    <t>1pubz4xexWXBJEEncE-rG2rCG8qsEdP-T</t>
  </si>
  <si>
    <t>https://drive.google.com/file/d/1pubz4xexWXBJEEncE-rG2rCG8qsEdP-T/view?usp=drivesdk</t>
  </si>
  <si>
    <t>HERY SUHARTO, S.TP.M.Si</t>
  </si>
  <si>
    <t>herysuharto86@gmail.com</t>
  </si>
  <si>
    <t>085255623552</t>
  </si>
  <si>
    <t>1t52qBoWjSTwXUGWW_9QUzQRU06zkuyPv</t>
  </si>
  <si>
    <t>https://drive.google.com/file/d/1t52qBoWjSTwXUGWW_9QUzQRU06zkuyPv/view?usp=drivesdk</t>
  </si>
  <si>
    <t>AAN PUJINURINSAN</t>
  </si>
  <si>
    <t>almahyra27@gmail.com</t>
  </si>
  <si>
    <t>082149642575</t>
  </si>
  <si>
    <t>1Y03lnM5Auuxpaywbjiw5VHTmnAerkwZD</t>
  </si>
  <si>
    <t>https://drive.google.com/file/d/1Y03lnM5Auuxpaywbjiw5VHTmnAerkwZD/view?usp=drivesdk</t>
  </si>
  <si>
    <t>M. Saleh, SP., M. Ling</t>
  </si>
  <si>
    <t>sale2170@gmail.com</t>
  </si>
  <si>
    <t>087765035213</t>
  </si>
  <si>
    <t>Fungsional umum</t>
  </si>
  <si>
    <t>Pisang Indonesia ok</t>
  </si>
  <si>
    <t>1h0eJZoogVZOuTabIsAay2aIEofnbW_D8</t>
  </si>
  <si>
    <t>https://drive.google.com/file/d/1h0eJZoogVZOuTabIsAay2aIEofnbW_D8/view?usp=drivesdk</t>
  </si>
  <si>
    <t>Noviansyah</t>
  </si>
  <si>
    <t>noviansyah85.jm@gmail.com</t>
  </si>
  <si>
    <t>081776881455</t>
  </si>
  <si>
    <t>Pengawas</t>
  </si>
  <si>
    <t>Terima kasih atas ilmunya</t>
  </si>
  <si>
    <t>1J04TB4uTHrL6FSf1cwz1FIYoTRz7-v6o</t>
  </si>
  <si>
    <t>https://drive.google.com/file/d/1J04TB4uTHrL6FSf1cwz1FIYoTRz7-v6o/view?usp=drivesdk</t>
  </si>
  <si>
    <t>EMA KARMININGSIH,A.Md</t>
  </si>
  <si>
    <t>emakarminingsih01@gmail.com</t>
  </si>
  <si>
    <t>081331352436</t>
  </si>
  <si>
    <t>ilmunya sangat beremanfaat</t>
  </si>
  <si>
    <t>1ucnsdry6P7h2qUZd-HRAW-Eq2Kcqhkft</t>
  </si>
  <si>
    <t>https://drive.google.com/file/d/1ucnsdry6P7h2qUZd-HRAW-Eq2Kcqhkft/view?usp=drivesdk</t>
  </si>
  <si>
    <t>Ir. Mario Mega,MP</t>
  </si>
  <si>
    <t>mario_mega@rocketmail.com</t>
  </si>
  <si>
    <t>081342656457</t>
  </si>
  <si>
    <t>pemerhati</t>
  </si>
  <si>
    <t>Sukses</t>
  </si>
  <si>
    <t>1kfCle8rDnfnhz89wmBl5Pr8p_-Rf_eA4</t>
  </si>
  <si>
    <t>https://drive.google.com/file/d/1kfCle8rDnfnhz89wmBl5Pr8p_-Rf_eA4/view?usp=drivesdk</t>
  </si>
  <si>
    <t xml:space="preserve">INDRA CAHYA </t>
  </si>
  <si>
    <t>1fv7lm1DZ3TAs6cIno5RPlieGolp_6vFY</t>
  </si>
  <si>
    <t>https://drive.google.com/file/d/1fv7lm1DZ3TAs6cIno5RPlieGolp_6vFY/view?usp=drivesdk</t>
  </si>
  <si>
    <t>RADEN EUIS YULIAH. SP</t>
  </si>
  <si>
    <t>rdeuisyuliah1108@gmail.come</t>
  </si>
  <si>
    <t>081977934635</t>
  </si>
  <si>
    <t>Selalu Bagus Materinya Tidak Membosankan. Mantap</t>
  </si>
  <si>
    <t>1AIwzdSBf0Rp2bWPf5omDpCSmUIxwaKJN</t>
  </si>
  <si>
    <t>https://drive.google.com/file/d/1AIwzdSBf0Rp2bWPf5omDpCSmUIxwaKJN/view?usp=drivesdk</t>
  </si>
  <si>
    <t>Ir. Abiyadi Hartawanto, M.M.</t>
  </si>
  <si>
    <t>abiyadihartawanto@gmail.com</t>
  </si>
  <si>
    <t>08127354060</t>
  </si>
  <si>
    <t>Webinar yg membuka wawasan tentang teknologi budidaya pisang</t>
  </si>
  <si>
    <t>1IddnHvyyFGSB6fMY4xLzG9H722nq6ydi</t>
  </si>
  <si>
    <t>https://drive.google.com/file/d/1IddnHvyyFGSB6fMY4xLzG9H722nq6ydi/view?usp=drivesdk</t>
  </si>
  <si>
    <t>Document successfully created; Document successfully merged; PDF created; !!Error Sending Emails: Service invoked too many times for one day: email.; Run via form trigger as irchamriyadi2000@gmail.com; Timestamp: Sep 6 2021 10:06 PM</t>
  </si>
  <si>
    <t>Ir. Jamilah</t>
  </si>
  <si>
    <t>jamilahila65@gmail.com</t>
  </si>
  <si>
    <t>O8971126956</t>
  </si>
  <si>
    <t>Kasi Konsumsionsumsi Pangan</t>
  </si>
  <si>
    <t>1MQShNyfVCVpGkPWHxqVr3ZnzOlu-nan_</t>
  </si>
  <si>
    <t>https://drive.google.com/file/d/1MQShNyfVCVpGkPWHxqVr3ZnzOlu-nan_/view?usp=drivesdk</t>
  </si>
  <si>
    <t>PUJI RAHAYU, S.P.</t>
  </si>
  <si>
    <t>poejisyoekoer@gmail.com</t>
  </si>
  <si>
    <t>085869288589</t>
  </si>
  <si>
    <t>BAGUS, SEMOGA BISA DIADOPSI OLEH PETANI</t>
  </si>
  <si>
    <t>1WuI5MGQ_1AlwYeV_NhpjBQP4PYFkQkWg</t>
  </si>
  <si>
    <t>https://drive.google.com/file/d/1WuI5MGQ_1AlwYeV_NhpjBQP4PYFkQkWg/view?usp=drivesdk</t>
  </si>
  <si>
    <t>Lina Asri Wulandari, S.P., M.P</t>
  </si>
  <si>
    <t>galihluwih@gmail.com</t>
  </si>
  <si>
    <t>082232573441</t>
  </si>
  <si>
    <t>Sangat bermanfaat mengingat perbenihan hortikultura khususnya pisang di jawa timur khususnya di daerah jember mulai berkembang</t>
  </si>
  <si>
    <t>1jfxFgsc3ryIJGK8cQYPxYPrvN8pDbeHW</t>
  </si>
  <si>
    <t>https://drive.google.com/file/d/1jfxFgsc3ryIJGK8cQYPxYPrvN8pDbeHW/view?usp=drivesdk</t>
  </si>
  <si>
    <t>RINA NATALIA, SP. M.Si</t>
  </si>
  <si>
    <t>rinantlya@gmail.com</t>
  </si>
  <si>
    <t>085219370648</t>
  </si>
  <si>
    <t>ANALIS PENGOLAHAN HASIL PERTANIAN</t>
  </si>
  <si>
    <t>MANTAP SUKSES TERUS</t>
  </si>
  <si>
    <t>1zADN0RT8keLgiv2OWTOqIIVVrKZFHCpf</t>
  </si>
  <si>
    <t>https://drive.google.com/file/d/1zADN0RT8keLgiv2OWTOqIIVVrKZFHCpf/view?usp=drivesdk</t>
  </si>
  <si>
    <t>Subagiyo,sp</t>
  </si>
  <si>
    <t>bagiyos473@gmail.com</t>
  </si>
  <si>
    <t>082141095764</t>
  </si>
  <si>
    <t>Sangat bermanfaat menambah ilmu ttg perpisangan</t>
  </si>
  <si>
    <t>1GZX0oRvn2kb0GTkirrBVDYGfqQ95ovj0</t>
  </si>
  <si>
    <t>https://drive.google.com/file/d/1GZX0oRvn2kb0GTkirrBVDYGfqQ95ovj0/view?usp=drivesdk</t>
  </si>
  <si>
    <t>Yenny Susilawati, SP</t>
  </si>
  <si>
    <t>yennysusilawati47@gmail.com</t>
  </si>
  <si>
    <t>082181350844</t>
  </si>
  <si>
    <t>PTT DTPHP Provinsi Jambi</t>
  </si>
  <si>
    <t>Semoga memberikan inovasi terbaru setiap waktunya</t>
  </si>
  <si>
    <t>1OQbnO15DtF-_DQR5pQ1TH2FKkDhZFi2q</t>
  </si>
  <si>
    <t>https://drive.google.com/file/d/1OQbnO15DtF-_DQR5pQ1TH2FKkDhZFi2q/view?usp=drivesdk</t>
  </si>
  <si>
    <t>SITI HALIMAH, SP.</t>
  </si>
  <si>
    <t>halimahh16@gmail.com</t>
  </si>
  <si>
    <t>085729384828</t>
  </si>
  <si>
    <t>18VSGsoZVihSMq_v0nbxxesc4HWMJ8g1G</t>
  </si>
  <si>
    <t>https://drive.google.com/file/d/18VSGsoZVihSMq_v0nbxxesc4HWMJ8g1G/view?usp=drivesdk</t>
  </si>
  <si>
    <t>Suratini, S.P</t>
  </si>
  <si>
    <t>rati.ungu@gmail.com</t>
  </si>
  <si>
    <t>+6282242070066</t>
  </si>
  <si>
    <t>materinya sangat menarik</t>
  </si>
  <si>
    <t>16pw2hsB4h_VpvqV6sVWi2dY0HGgvJQBZ</t>
  </si>
  <si>
    <t>https://drive.google.com/file/d/16pw2hsB4h_VpvqV6sVWi2dY0HGgvJQBZ/view?usp=drivesdk</t>
  </si>
  <si>
    <t>RETNO SARI REZEKI, S.P.</t>
  </si>
  <si>
    <t>retnosarirezeki@gmail.com</t>
  </si>
  <si>
    <t>085220051590</t>
  </si>
  <si>
    <t>1fUyve3Ypw1vIkg90WRYiP12cREiE_QDv</t>
  </si>
  <si>
    <t>https://drive.google.com/file/d/1fUyve3Ypw1vIkg90WRYiP12cREiE_QDv/view?usp=drivesdk</t>
  </si>
  <si>
    <t>YESI KURNIAWATI</t>
  </si>
  <si>
    <t>yesikurnia61@gmail.com</t>
  </si>
  <si>
    <t>081296767132</t>
  </si>
  <si>
    <t>Materi Sangat menarik</t>
  </si>
  <si>
    <t>1mh--8m1wWBpJGmqX4k39O1JRywHHBmSZ</t>
  </si>
  <si>
    <t>https://drive.google.com/file/d/1mh--8m1wWBpJGmqX4k39O1JRywHHBmSZ/view?usp=drivesdk</t>
  </si>
  <si>
    <t>Ir.Muhammad Al Ikbal Guda</t>
  </si>
  <si>
    <t>Ikbalgudamks64@gmail.com</t>
  </si>
  <si>
    <t>085395005109</t>
  </si>
  <si>
    <t>UPT BB Tan.Hortikultura</t>
  </si>
  <si>
    <t>1_tuP_yE04UgiOUYtSBDjIr1gqL-G1oqF</t>
  </si>
  <si>
    <t>https://drive.google.com/file/d/1_tuP_yE04UgiOUYtSBDjIr1gqL-G1oqF/view?usp=drivesdk</t>
  </si>
  <si>
    <t>MOH RIYADI</t>
  </si>
  <si>
    <t>riyadimuhamad953@gmail.com</t>
  </si>
  <si>
    <t>08176985154</t>
  </si>
  <si>
    <t>Sangat bermanfaat sekali materinya pesan saya sering diadakan pelatihan bagi petani. Biar pertanian Indonesia maju dan mampu bersaing di kancah global.</t>
  </si>
  <si>
    <t>1IJJnaLPTXsejVhbvbtiHBNVPywGhh71E</t>
  </si>
  <si>
    <t>https://drive.google.com/file/d/1IJJnaLPTXsejVhbvbtiHBNVPywGhh71E/view?usp=drivesdk</t>
  </si>
  <si>
    <t>ISTIYAR HIDAYADI. SP</t>
  </si>
  <si>
    <t>istiyarhidayadi@gmail .com</t>
  </si>
  <si>
    <t>085231103852</t>
  </si>
  <si>
    <t>Smoga bisa dikembangkan dikawasan lain tidak hanya kawasan pisang saja</t>
  </si>
  <si>
    <t>1USS9f3FwJhoDJep2ZJWdpGGC8bcW-Io1</t>
  </si>
  <si>
    <t>https://drive.google.com/file/d/1USS9f3FwJhoDJep2ZJWdpGGC8bcW-Io1/view?usp=drivesdk</t>
  </si>
  <si>
    <t>Document successfully created; Document successfully merged; PDF created; !!Error Sending Emails: Invalid email: istiyarhidayadi@gmail .com; Run via form trigger as irchamriyadi2000@gmail.com; Timestamp: Sep 6 2021 10:05 PM</t>
  </si>
  <si>
    <t>Auliyah Al Athiyah Y.</t>
  </si>
  <si>
    <t>auliyaahaibara@gmail.com</t>
  </si>
  <si>
    <t>082311435553</t>
  </si>
  <si>
    <t>Sejauh ini, materi yang disampaikan sangat menarik. Terimakasih bapak dan ibu panitia terkait juga kepada bapak dan ibu narasumber atas ilmunya.</t>
  </si>
  <si>
    <t>1pkyhyxL8EAv41YhffZp0qbtc3DfTWQs0</t>
  </si>
  <si>
    <t>https://drive.google.com/file/d/1pkyhyxL8EAv41YhffZp0qbtc3DfTWQs0/view?usp=drivesdk</t>
  </si>
  <si>
    <t>Angger Gangsar Upoyo</t>
  </si>
  <si>
    <t>angger_seep@yahoo.co.id</t>
  </si>
  <si>
    <t>081540827941</t>
  </si>
  <si>
    <t>Staf honorer</t>
  </si>
  <si>
    <t>1c1KG4WX03Yh4CopFc6k8lLJBE2Yr8Bo0</t>
  </si>
  <si>
    <t>https://drive.google.com/file/d/1c1KG4WX03Yh4CopFc6k8lLJBE2Yr8Bo0/view?usp=drivesdk</t>
  </si>
  <si>
    <t>Farida Herliyanti, SP</t>
  </si>
  <si>
    <t>fridayanti2811@gmail.com</t>
  </si>
  <si>
    <t>081251225666</t>
  </si>
  <si>
    <t>1mpWTyoJLJWiAa5yomB8OMD9ZceWJdN0M</t>
  </si>
  <si>
    <t>https://drive.google.com/file/d/1mpWTyoJLJWiAa5yomB8OMD9ZceWJdN0M/view?usp=drivesdk</t>
  </si>
  <si>
    <t>LHERY SWARA OKTAF ADHANIA</t>
  </si>
  <si>
    <t>lheryswara80@gmail.com</t>
  </si>
  <si>
    <t>085649330919</t>
  </si>
  <si>
    <t>informasi yang bermanfaat bagi pelaksana pemula pembibitan pisang</t>
  </si>
  <si>
    <t>13FC1a88GLPyl31KFZnO9muIzqUDkyAr4</t>
  </si>
  <si>
    <t>https://drive.google.com/file/d/13FC1a88GLPyl31KFZnO9muIzqUDkyAr4/view?usp=drivesdk</t>
  </si>
  <si>
    <t>Dadang Syamsul Munir</t>
  </si>
  <si>
    <t>dangsyam.munir@gmail.com</t>
  </si>
  <si>
    <t>0811824643</t>
  </si>
  <si>
    <t>1Csk7oZ3nctEeCJWlm7I5hLhzal4U7F0f</t>
  </si>
  <si>
    <t>https://drive.google.com/file/d/1Csk7oZ3nctEeCJWlm7I5hLhzal4U7F0f/view?usp=drivesdk</t>
  </si>
  <si>
    <t>Rasmalawati,SST.</t>
  </si>
  <si>
    <t>Malawatimala00@gmail,com</t>
  </si>
  <si>
    <t>082277834127</t>
  </si>
  <si>
    <t>1mzbleUeO6oKnicNSEDnQcyapykcYTQGZ</t>
  </si>
  <si>
    <t>https://drive.google.com/file/d/1mzbleUeO6oKnicNSEDnQcyapykcYTQGZ/view?usp=drivesdk</t>
  </si>
  <si>
    <t>Document successfully created; Document successfully merged; PDF created; !!Error Sending Emails: Invalid email: com; Run via form trigger as irchamriyadi2000@gmail.com; Timestamp: Sep 6 2021 10:06 PM</t>
  </si>
  <si>
    <t>Gina Gustiani Pitaloka, SP.,MP.</t>
  </si>
  <si>
    <t>ginabpbhat@gmail.com</t>
  </si>
  <si>
    <t>08122412969</t>
  </si>
  <si>
    <t>Pengelola Laboratorium Kultur Jaringan Tanaman</t>
  </si>
  <si>
    <t>Sangat tertarik dan terkesan dengan materi dan para Narasumber</t>
  </si>
  <si>
    <t>1mOVkaIHSOmGnxmtTbXszMEFxdCAq-ufM</t>
  </si>
  <si>
    <t>https://drive.google.com/file/d/1mOVkaIHSOmGnxmtTbXszMEFxdCAq-ufM/view?usp=drivesdk</t>
  </si>
  <si>
    <t>Donny Prasetyo, SP</t>
  </si>
  <si>
    <t>donnyprasetyo1991@gmail.com</t>
  </si>
  <si>
    <t>081312090313</t>
  </si>
  <si>
    <t>Menambah wawasan</t>
  </si>
  <si>
    <t>1QYg0Yx1bV85CBD5XakkpkkwKj2m7ELMb</t>
  </si>
  <si>
    <t>https://drive.google.com/file/d/1QYg0Yx1bV85CBD5XakkpkkwKj2m7ELMb/view?usp=drivesdk</t>
  </si>
  <si>
    <t>Ni Wayan Sukarmi, S.TP</t>
  </si>
  <si>
    <t>wayansukarmi17@gmail.com</t>
  </si>
  <si>
    <t>081338576185</t>
  </si>
  <si>
    <t>1wM9mJ1uCnMpVtpW0PCYIqQnaTHLisf3w</t>
  </si>
  <si>
    <t>https://drive.google.com/file/d/1wM9mJ1uCnMpVtpW0PCYIqQnaTHLisf3w/view?usp=drivesdk</t>
  </si>
  <si>
    <t>Hendy Fitriandoyo / Fungsional Perencana Biro Perencanaan</t>
  </si>
  <si>
    <t>shylaraffiandy@gmail.com</t>
  </si>
  <si>
    <t>081213483276</t>
  </si>
  <si>
    <t>Fungsional Perencana Biro Perencanaan</t>
  </si>
  <si>
    <t xml:space="preserve">Lanjutkan dengan Materi "Si Manggis" buah yang eksotik untuk mendukung Ekspor dalam rangka Program Gratieks </t>
  </si>
  <si>
    <t>1LVdRzV4jyW5jG9QpvJHt3ygD8lRdyvli</t>
  </si>
  <si>
    <t>https://drive.google.com/file/d/1LVdRzV4jyW5jG9QpvJHt3ygD8lRdyvli/view?usp=drivesdk</t>
  </si>
  <si>
    <t>SYAMUDDIN SAPUTRA</t>
  </si>
  <si>
    <t>babah.thea69@gmail.com</t>
  </si>
  <si>
    <t>082315573288</t>
  </si>
  <si>
    <t>1J155MN-sQZGsi1KzgO6ofR_a0XkJrbx3</t>
  </si>
  <si>
    <t>https://drive.google.com/file/d/1J155MN-sQZGsi1KzgO6ofR_a0XkJrbx3/view?usp=drivesdk</t>
  </si>
  <si>
    <t>Agung Handayani, SP</t>
  </si>
  <si>
    <t>satyoutomo14@gmail.com</t>
  </si>
  <si>
    <t>081226161228</t>
  </si>
  <si>
    <t>pisang memiliki potensi yang cukup bagus, tp permasalahan yg selama ini masih sulit pengendaliannya adalah penyakit badong, utk itu diperlukan bibit pisang yang tahan penyakit</t>
  </si>
  <si>
    <t>1HvfZ1xVVSZHmE3N18VUnrJt9fsyZ_l5p</t>
  </si>
  <si>
    <t>https://drive.google.com/file/d/1HvfZ1xVVSZHmE3N18VUnrJt9fsyZ_l5p/view?usp=drivesdk</t>
  </si>
  <si>
    <t>Document successfully created; Document successfully merged; PDF created; !!Error Sending Emails: Service invoked too many times for one day: email.; Run via form trigger as irchamriyadi2000@gmail.com; Timestamp: Sep 6 2021 10:07 PM</t>
  </si>
  <si>
    <t>Helmei Yulianti, SP</t>
  </si>
  <si>
    <t>yuliantihelmei2@gmail.com</t>
  </si>
  <si>
    <t>081373515671</t>
  </si>
  <si>
    <t>1pv4o4APm3_gkvFRu1a1qHzPCTv-RChUy</t>
  </si>
  <si>
    <t>https://drive.google.com/file/d/1pv4o4APm3_gkvFRu1a1qHzPCTv-RChUy/view?usp=drivesdk</t>
  </si>
  <si>
    <t>Taufik Hidayat, SP., MP</t>
  </si>
  <si>
    <t>taufikhidayatbptp@gmail.com</t>
  </si>
  <si>
    <t>081275016704</t>
  </si>
  <si>
    <t>Nambah wawasan ttg perpisangan.</t>
  </si>
  <si>
    <t>1R2FlCzxKzvjFqgWch6wUMucylEwKN2g7</t>
  </si>
  <si>
    <t>https://drive.google.com/file/d/1R2FlCzxKzvjFqgWch6wUMucylEwKN2g7/view?usp=drivesdk</t>
  </si>
  <si>
    <t>SURYA ATMAJA NASUTION, SP</t>
  </si>
  <si>
    <t>surnasution@gmail.com</t>
  </si>
  <si>
    <t>081375404040</t>
  </si>
  <si>
    <t>1LA_p62dE3m3h_WktYEFXR3mEWpiwlhDa</t>
  </si>
  <si>
    <t>https://drive.google.com/file/d/1LA_p62dE3m3h_WktYEFXR3mEWpiwlhDa/view?usp=drivesdk</t>
  </si>
  <si>
    <t>MEILINDA SAHEA</t>
  </si>
  <si>
    <t>meilindasahea@gmail.com</t>
  </si>
  <si>
    <t>081355574688</t>
  </si>
  <si>
    <t>THL</t>
  </si>
  <si>
    <t>12y5nIK-WlBHNd-Uz3SEHe5L4Wkt-jaeX</t>
  </si>
  <si>
    <t>https://drive.google.com/file/d/12y5nIK-WlBHNd-Uz3SEHe5L4Wkt-jaeX/view?usp=drivesdk</t>
  </si>
  <si>
    <t>RIBKA GINTING, SP</t>
  </si>
  <si>
    <t>ribka.gtg@gmail.com</t>
  </si>
  <si>
    <t>081264025680</t>
  </si>
  <si>
    <t>1Ihok4_HbKa2s1LJCV7qN7jw0h5FiwLon</t>
  </si>
  <si>
    <t>https://drive.google.com/file/d/1Ihok4_HbKa2s1LJCV7qN7jw0h5FiwLon/view?usp=drivesdk</t>
  </si>
  <si>
    <t>JOKO TRIYATNO, SP.</t>
  </si>
  <si>
    <t>mas.jk70@gmail.com</t>
  </si>
  <si>
    <t>085691717364</t>
  </si>
  <si>
    <t>Kasi PP Hortikultura dan Perkebunan</t>
  </si>
  <si>
    <t>Acara ini sangan bermanfaat</t>
  </si>
  <si>
    <t>1J6ukcyFirMl-UrOb143n2M8Tbug523bQ</t>
  </si>
  <si>
    <t>https://drive.google.com/file/d/1J6ukcyFirMl-UrOb143n2M8Tbug523bQ/view?usp=drivesdk</t>
  </si>
  <si>
    <t>Rina Karlina, SP.</t>
  </si>
  <si>
    <t>rinahortibdg@gmail.com</t>
  </si>
  <si>
    <t>081320395021</t>
  </si>
  <si>
    <t>Penata DOkumen Hasil Produksi Pertanian</t>
  </si>
  <si>
    <t>1X6uVm1yrSB9HqDkhFcYnqXGWN9mZemiZ</t>
  </si>
  <si>
    <t>https://drive.google.com/file/d/1X6uVm1yrSB9HqDkhFcYnqXGWN9mZemiZ/view?usp=drivesdk</t>
  </si>
  <si>
    <t>Eka Nova Anggraeni, S.P.</t>
  </si>
  <si>
    <t>ekanovaanggraeni@gmail.com</t>
  </si>
  <si>
    <t>085258829243</t>
  </si>
  <si>
    <t>Pematerinya luar biasa, ilmunya bermanfaat</t>
  </si>
  <si>
    <t>1btINDS5RzSeepZ18zllTl3qt6dAoEzbX</t>
  </si>
  <si>
    <t>https://drive.google.com/file/d/1btINDS5RzSeepZ18zllTl3qt6dAoEzbX/view?usp=drivesdk</t>
  </si>
  <si>
    <t>SATIBI,S.Sos.,MM</t>
  </si>
  <si>
    <t>satibibapeltan@gmail.com</t>
  </si>
  <si>
    <t>081224099438</t>
  </si>
  <si>
    <t>ASN PROVINSI</t>
  </si>
  <si>
    <t>BERTAMBAH ILMU DAAN DILANJUT TERUS</t>
  </si>
  <si>
    <t>1sG5l1Lpvh2sgyJZCkrNWJV7U1fc9f0on</t>
  </si>
  <si>
    <t>https://drive.google.com/file/d/1sG5l1Lpvh2sgyJZCkrNWJV7U1fc9f0on/view?usp=drivesdk</t>
  </si>
  <si>
    <t>NANANG CHOSIM S.Pd</t>
  </si>
  <si>
    <t>sunanbromo@gmail.com</t>
  </si>
  <si>
    <t>085101653489</t>
  </si>
  <si>
    <t>ISTIQOMAHKAN.....KEGIATAN INI</t>
  </si>
  <si>
    <t>15xE7w_uaxRd0dP_Tp54GebfWH6d70FlG</t>
  </si>
  <si>
    <t>https://drive.google.com/file/d/15xE7w_uaxRd0dP_Tp54GebfWH6d70FlG/view?usp=drivesdk</t>
  </si>
  <si>
    <t>Wiwik Astuti Amir</t>
  </si>
  <si>
    <t>wiwikastuti121201@gmail.com</t>
  </si>
  <si>
    <t>082258886105</t>
  </si>
  <si>
    <t>Mahasiswi</t>
  </si>
  <si>
    <t>Webinarnya sangat bermanfaat karena memberikan motivasi dan info info penting</t>
  </si>
  <si>
    <t>1AXZBuDejfuDefhtQ79ORNnbPDMRRlM_R</t>
  </si>
  <si>
    <t>https://drive.google.com/file/d/1AXZBuDejfuDefhtQ79ORNnbPDMRRlM_R/view?usp=drivesdk</t>
  </si>
  <si>
    <t>Chandra Dewi</t>
  </si>
  <si>
    <t>nadivaarrekan@gmail.com</t>
  </si>
  <si>
    <t>081364087178</t>
  </si>
  <si>
    <t>Kasi Perbenihan dan perlintan</t>
  </si>
  <si>
    <t xml:space="preserve">sangat baik untuk pelaksanaan kegiatan pengembangan pisang di daerah pesisir
</t>
  </si>
  <si>
    <t>1FY6C4uaZsGAIWesgKgCGYt66vxwxaNtw</t>
  </si>
  <si>
    <t>https://drive.google.com/file/d/1FY6C4uaZsGAIWesgKgCGYt66vxwxaNtw/view?usp=drivesdk</t>
  </si>
  <si>
    <t>Nur Sjahid</t>
  </si>
  <si>
    <t>danishramadhan@gmail.com</t>
  </si>
  <si>
    <t>082335393483</t>
  </si>
  <si>
    <t>1pnkEOQGikW3j9mesgYzcjcs-QqOHwEUW</t>
  </si>
  <si>
    <t>https://drive.google.com/file/d/1pnkEOQGikW3j9mesgYzcjcs-QqOHwEUW/view?usp=drivesdk</t>
  </si>
  <si>
    <t>Tri Budiyati, SST</t>
  </si>
  <si>
    <t>triebee43@gmail.com</t>
  </si>
  <si>
    <t>085233118827</t>
  </si>
  <si>
    <t>semoga sukses</t>
  </si>
  <si>
    <t>17yc_zoDCvlLu3rNRoY3U5hSsppK2_Od6</t>
  </si>
  <si>
    <t>https://drive.google.com/file/d/17yc_zoDCvlLu3rNRoY3U5hSsppK2_Od6/view?usp=drivesdk</t>
  </si>
  <si>
    <t>NURHIDAYAT A.Md</t>
  </si>
  <si>
    <t>dayat.inseminator@gmail.com</t>
  </si>
  <si>
    <t>081973086369</t>
  </si>
  <si>
    <t>Lanjutkan</t>
  </si>
  <si>
    <t>15di0yRu5Q7CrMnQM5aTZyUxY4gqQlKq7</t>
  </si>
  <si>
    <t>https://drive.google.com/file/d/15di0yRu5Q7CrMnQM5aTZyUxY4gqQlKq7/view?usp=drivesdk</t>
  </si>
  <si>
    <t>Mohammad Iqwal Tawakal</t>
  </si>
  <si>
    <t>iqwaltawakal@gmail.com</t>
  </si>
  <si>
    <t>082117341355</t>
  </si>
  <si>
    <t>1JRvRBXfAguDOiosUlRopqwcAIfqYFZfq</t>
  </si>
  <si>
    <t>https://drive.google.com/file/d/1JRvRBXfAguDOiosUlRopqwcAIfqYFZfq/view?usp=drivesdk</t>
  </si>
  <si>
    <t>PUTRI YULIA RISTANTY</t>
  </si>
  <si>
    <t>Cheny8478@gmail.com</t>
  </si>
  <si>
    <t>+6281223245916</t>
  </si>
  <si>
    <t>sangat menarik materinya</t>
  </si>
  <si>
    <t>1W-oG2_NUJCl3mZhSj734GNboeLLc1Oeb</t>
  </si>
  <si>
    <t>https://drive.google.com/file/d/1W-oG2_NUJCl3mZhSj734GNboeLLc1Oeb/view?usp=drivesdk</t>
  </si>
  <si>
    <t>Dewi Devy Dayuni</t>
  </si>
  <si>
    <t>dewidevydayuni@gmail.com</t>
  </si>
  <si>
    <t>085811069373</t>
  </si>
  <si>
    <t xml:space="preserve">Terima kasih tambah ilmunya </t>
  </si>
  <si>
    <t>19GC-1_gvdJQcNC2L8oQzPxYi6_c5kDtT</t>
  </si>
  <si>
    <t>https://drive.google.com/file/d/19GC-1_gvdJQcNC2L8oQzPxYi6_c5kDtT/view?usp=drivesdk</t>
  </si>
  <si>
    <t>MUHAMMAD ZAINUDDIN, SP.</t>
  </si>
  <si>
    <t>muhammadzainuddinzein17@gmail.com</t>
  </si>
  <si>
    <t>081335857181</t>
  </si>
  <si>
    <t>Materi pisang bagi kami sangat menarik karena hampir semua orang menanam pisang</t>
  </si>
  <si>
    <t>1oiJOkE4ntXynx00vAhfu3JMYWJBIYCRA</t>
  </si>
  <si>
    <t>https://drive.google.com/file/d/1oiJOkE4ntXynx00vAhfu3JMYWJBIYCRA/view?usp=drivesdk</t>
  </si>
  <si>
    <t>SUKIRMAN</t>
  </si>
  <si>
    <t>sukirman140822@gmail.com</t>
  </si>
  <si>
    <t>085291629008</t>
  </si>
  <si>
    <t>menambah ilmu yang bisa disampaikan pada petani</t>
  </si>
  <si>
    <t>1l4gFrBfqvIJ6CqxNJwCeB-sZUV-ZJojV</t>
  </si>
  <si>
    <t>https://drive.google.com/file/d/1l4gFrBfqvIJ6CqxNJwCeB-sZUV-ZJojV/view?usp=drivesdk</t>
  </si>
  <si>
    <t>Muhammad Adli Putra, SP, M.Si</t>
  </si>
  <si>
    <t>muhammadadliputra@gmail.com</t>
  </si>
  <si>
    <t>08126059211</t>
  </si>
  <si>
    <t>👍</t>
  </si>
  <si>
    <t>1b3aeCqpviQ8nZ_5ldzU5bEOt8UtnkLfF</t>
  </si>
  <si>
    <t>https://drive.google.com/file/d/1b3aeCqpviQ8nZ_5ldzU5bEOt8UtnkLfF/view?usp=drivesdk</t>
  </si>
  <si>
    <t>Ir.Gusneta</t>
  </si>
  <si>
    <t>gusneta5@gmail.com</t>
  </si>
  <si>
    <t>081318340737</t>
  </si>
  <si>
    <t>Tambah wawasan</t>
  </si>
  <si>
    <t>1FL3tmsMKWUxMdLzu9U2weYOJQ_uxeEyJ</t>
  </si>
  <si>
    <t>https://drive.google.com/file/d/1FL3tmsMKWUxMdLzu9U2weYOJQ_uxeEyJ/view?usp=drivesdk</t>
  </si>
  <si>
    <t>Wahyuningsih Wijayanti, S.Hut.,MP</t>
  </si>
  <si>
    <t>wijayantiwahyuningsih@gmail.com</t>
  </si>
  <si>
    <t>08114580676</t>
  </si>
  <si>
    <t>1zjsI7wCGH3HU5tNxGCzGPn98ic5OQ-IU</t>
  </si>
  <si>
    <t>https://drive.google.com/file/d/1zjsI7wCGH3HU5tNxGCzGPn98ic5OQ-IU/view?usp=drivesdk</t>
  </si>
  <si>
    <t>ENI ROHMAWATI, SP</t>
  </si>
  <si>
    <t>enypojatipuro@gmail.om</t>
  </si>
  <si>
    <t>081329649808</t>
  </si>
  <si>
    <t>Materi yang disajikan cukup menarik</t>
  </si>
  <si>
    <t>1BU5HWr4nsFmykDDW-mzzrM1-fP9lWYqS</t>
  </si>
  <si>
    <t>https://drive.google.com/file/d/1BU5HWr4nsFmykDDW-mzzrM1-fP9lWYqS/view?usp=drivesdk</t>
  </si>
  <si>
    <t>IHSAN, SP</t>
  </si>
  <si>
    <t>ihsan222276@gmail.com</t>
  </si>
  <si>
    <t>081275222276</t>
  </si>
  <si>
    <t>Materi Sangat bangus, di WKPP kami banyak pisang, masih dg cara budidaya konvensional.
Materi menambah khazanah ilmu, tks!</t>
  </si>
  <si>
    <t>18UT96FrTgvAV8bF35x1_YHpsGUdRK5Mr</t>
  </si>
  <si>
    <t>https://drive.google.com/file/d/18UT96FrTgvAV8bF35x1_YHpsGUdRK5Mr/view?usp=drivesdk</t>
  </si>
  <si>
    <t>Bambang Heryanto, S.IP</t>
  </si>
  <si>
    <t>bhankkoe@gmail.com</t>
  </si>
  <si>
    <t>08117445401</t>
  </si>
  <si>
    <t>ASN di BPTP JAMBI</t>
  </si>
  <si>
    <t>Materi sangat menarik dan menantang</t>
  </si>
  <si>
    <t>1B-E_ZlmSp-Wa0wPPIGqJaazovd2DBS66</t>
  </si>
  <si>
    <t>https://drive.google.com/file/d/1B-E_ZlmSp-Wa0wPPIGqJaazovd2DBS66/view?usp=drivesdk</t>
  </si>
  <si>
    <t>Muhammad Saddam Husaini, S.TP</t>
  </si>
  <si>
    <t>husainisaddam95@gmail.com</t>
  </si>
  <si>
    <t>085384523953</t>
  </si>
  <si>
    <t>Pengelola Teknologi Hasil Pertanian</t>
  </si>
  <si>
    <t>Materi yang sangat bermanfaat khususnya untuk pengembangan benih pisang oleh DTPH Tanjab Barat melalui kultur jaringan</t>
  </si>
  <si>
    <t>1znugvKP_s2xoz3IQknkBvZj1IyemRjlG</t>
  </si>
  <si>
    <t>https://drive.google.com/file/d/1znugvKP_s2xoz3IQknkBvZj1IyemRjlG/view?usp=drivesdk</t>
  </si>
  <si>
    <t>DEVIS HENDRA</t>
  </si>
  <si>
    <t>kutejeber72@gmail.com</t>
  </si>
  <si>
    <t>08125489839</t>
  </si>
  <si>
    <t>Balai Benih Hortikultura</t>
  </si>
  <si>
    <t>sangat bagus, perlu dilanjutkan secara berkelanjutan</t>
  </si>
  <si>
    <t>1cBW7Ol4PlPtsu5AZeQgD0UvvhUXpZ-II</t>
  </si>
  <si>
    <t>https://drive.google.com/file/d/1cBW7Ol4PlPtsu5AZeQgD0UvvhUXpZ-II/view?usp=drivesdk</t>
  </si>
  <si>
    <t>Eny Sumartin</t>
  </si>
  <si>
    <t>enimartin95@gmail.com</t>
  </si>
  <si>
    <t>081249126798</t>
  </si>
  <si>
    <t>1sfVlkkiQFpLV7gXUz-i_R0hAZtU6xQN6</t>
  </si>
  <si>
    <t>https://drive.google.com/file/d/1sfVlkkiQFpLV7gXUz-i_R0hAZtU6xQN6/view?usp=drivesdk</t>
  </si>
  <si>
    <t>I WAYAN SUARKA RIJASA</t>
  </si>
  <si>
    <t>wayanroy.johnson@gmail.com</t>
  </si>
  <si>
    <t>085829260480</t>
  </si>
  <si>
    <t>Mantaps lanjutkan</t>
  </si>
  <si>
    <t>11j4BSTTVXPFMlyFsV7SVpzbB45yWXNar</t>
  </si>
  <si>
    <t>https://drive.google.com/file/d/11j4BSTTVXPFMlyFsV7SVpzbB45yWXNar/view?usp=drivesdk</t>
  </si>
  <si>
    <t>M Ramdani</t>
  </si>
  <si>
    <t>bppsukapura.ju@gmail.com</t>
  </si>
  <si>
    <t>085885801049</t>
  </si>
  <si>
    <t>1_vv8Ci7L2aH6NNi2nt3WvUkV4eVsIBnD</t>
  </si>
  <si>
    <t>https://drive.google.com/file/d/1_vv8Ci7L2aH6NNi2nt3WvUkV4eVsIBnD/view?usp=drivesdk</t>
  </si>
  <si>
    <t>Qurroyah Zaini</t>
  </si>
  <si>
    <t>qurroyahzaini01@gmail.com</t>
  </si>
  <si>
    <t>085335648434</t>
  </si>
  <si>
    <t>Terima kasih telah mengadakan webinar.</t>
  </si>
  <si>
    <t>1QT9jmkm1rhn_ApJttimKGjF5ZTXo1_2S</t>
  </si>
  <si>
    <t>https://drive.google.com/file/d/1QT9jmkm1rhn_ApJttimKGjF5ZTXo1_2S/view?usp=drivesdk</t>
  </si>
  <si>
    <t>Fariz Ilham Rosyidi</t>
  </si>
  <si>
    <t>farizilhamrosyidi@gmail.com</t>
  </si>
  <si>
    <t>08993994983</t>
  </si>
  <si>
    <t>Sangat menarik karena saat ini menggeluti tanaman pisang</t>
  </si>
  <si>
    <t>1pwN7owzka7iXPgvQYKDTrdkRxGg_pVQE</t>
  </si>
  <si>
    <t>https://drive.google.com/file/d/1pwN7owzka7iXPgvQYKDTrdkRxGg_pVQE/view?usp=drivesdk</t>
  </si>
  <si>
    <t>Femmy I Mongdong,SP</t>
  </si>
  <si>
    <t>v3mongdong@gmail.com</t>
  </si>
  <si>
    <t>082346276996</t>
  </si>
  <si>
    <t>menambah pengetahuan dan wawasan .. sgt berguna saat melaksanakan WFH</t>
  </si>
  <si>
    <t>1WllE4MlgQiCZrWQnnFBeKnIceFmxQ1rq</t>
  </si>
  <si>
    <t>https://drive.google.com/file/d/1WllE4MlgQiCZrWQnnFBeKnIceFmxQ1rq/view?usp=drivesdk</t>
  </si>
  <si>
    <t>LAB. KULJAR - PUSLITKOKA (RENY)</t>
  </si>
  <si>
    <t>reny.oetami@yahoo.com</t>
  </si>
  <si>
    <t>081252202257</t>
  </si>
  <si>
    <t>Pelu Webinar lanjutan. Sangat bermanfaat.</t>
  </si>
  <si>
    <t>1ma6gTqOAS08IE-pVUmJLSDsbRMlJi9al</t>
  </si>
  <si>
    <t>https://drive.google.com/file/d/1ma6gTqOAS08IE-pVUmJLSDsbRMlJi9al/view?usp=drivesdk</t>
  </si>
  <si>
    <t>SRI KUSNITA</t>
  </si>
  <si>
    <t>srikusnita55@gmail.com</t>
  </si>
  <si>
    <t>082151610927</t>
  </si>
  <si>
    <t>PENGADMINISTRASI PERSURATAN</t>
  </si>
  <si>
    <t>KEREN</t>
  </si>
  <si>
    <t>1dE_mNI7o8PI0JOj5eT1d3fo6Z_mPkqUN</t>
  </si>
  <si>
    <t>https://drive.google.com/file/d/1dE_mNI7o8PI0JOj5eT1d3fo6Z_mPkqUN/view?usp=drivesdk</t>
  </si>
  <si>
    <t>Document successfully created; Document successfully merged; PDF created; !!Error Sending Emails: Service invoked too many times for one day: email.; Run via form trigger as irchamriyadi2000@gmail.com; Timestamp: Sep 6 2021 10:08 PM</t>
  </si>
  <si>
    <t>Esty Pralinda, SP,MM</t>
  </si>
  <si>
    <t>pralinda_esty@yahoo.com</t>
  </si>
  <si>
    <t>081379282147</t>
  </si>
  <si>
    <t>Kasi sarana penyuluhan</t>
  </si>
  <si>
    <t>bimtek yg bermanfaat</t>
  </si>
  <si>
    <t>1IEG2Z4WKg1S7EJD8J2VAprHzYiPReQKr</t>
  </si>
  <si>
    <t>https://drive.google.com/file/d/1IEG2Z4WKg1S7EJD8J2VAprHzYiPReQKr/view?usp=drivesdk</t>
  </si>
  <si>
    <t>SABAR,SP</t>
  </si>
  <si>
    <t>Sabarsp63@gmail.com</t>
  </si>
  <si>
    <t>081363310260</t>
  </si>
  <si>
    <t>Sangat menarik</t>
  </si>
  <si>
    <t>1TjCL91i_SqMysdjjf5gRw_2lj8xSySRw</t>
  </si>
  <si>
    <t>https://drive.google.com/file/d/1TjCL91i_SqMysdjjf5gRw_2lj8xSySRw/view?usp=drivesdk</t>
  </si>
  <si>
    <t>NOORMANSYAH DARMAGA, SP</t>
  </si>
  <si>
    <t>ndarmaga@gmail.com</t>
  </si>
  <si>
    <t>0811721250</t>
  </si>
  <si>
    <t>Menarik banget</t>
  </si>
  <si>
    <t>1N3C4VomhyosOmVY_0O5f8iTuOsA2T8XL</t>
  </si>
  <si>
    <t>https://drive.google.com/file/d/1N3C4VomhyosOmVY_0O5f8iTuOsA2T8XL/view?usp=drivesdk</t>
  </si>
  <si>
    <t xml:space="preserve">Tiur M Silalahi </t>
  </si>
  <si>
    <t xml:space="preserve">silalahi.tiur@yahoo.com </t>
  </si>
  <si>
    <t>082123109271</t>
  </si>
  <si>
    <t>Kasatlak</t>
  </si>
  <si>
    <t>1H50ov4KWsdOvC-EA3iZZZIdEds_TrS1p</t>
  </si>
  <si>
    <t>https://drive.google.com/file/d/1H50ov4KWsdOvC-EA3iZZZIdEds_TrS1p/view?usp=drivesdk</t>
  </si>
  <si>
    <t>KRISNA YUSUF, SP</t>
  </si>
  <si>
    <t>krisnayusufppl85@gmail.com</t>
  </si>
  <si>
    <t>085279124101</t>
  </si>
  <si>
    <t>Mantab betul, lanjutkan</t>
  </si>
  <si>
    <t>1xAPfkxjhKjy4nToYG5heyV20Q20uXX4S</t>
  </si>
  <si>
    <t>https://drive.google.com/file/d/1xAPfkxjhKjy4nToYG5heyV20Q20uXX4S/view?usp=drivesdk</t>
  </si>
  <si>
    <t>Dendi Mustikadi</t>
  </si>
  <si>
    <t>dendimustikadi@gmail.com</t>
  </si>
  <si>
    <t>081384503012</t>
  </si>
  <si>
    <t>Materi dan pemateri sangat bagus dan bermanfaat</t>
  </si>
  <si>
    <t>14cbw4RLpGqdjCmyzgvy10yuDYY88IQeP</t>
  </si>
  <si>
    <t>https://drive.google.com/file/d/14cbw4RLpGqdjCmyzgvy10yuDYY88IQeP/view?usp=drivesdk</t>
  </si>
  <si>
    <t>EKO IMAM SUWANDI, SP</t>
  </si>
  <si>
    <t>ekoimamsuwandi@gmail.com</t>
  </si>
  <si>
    <t>081803016880</t>
  </si>
  <si>
    <t>Semoga ada materi lanjutan yg berkesinambungan</t>
  </si>
  <si>
    <t>16_ZfOVxQsR18IYiFOJDuOssnuUEiBTQX</t>
  </si>
  <si>
    <t>https://drive.google.com/file/d/16_ZfOVxQsR18IYiFOJDuOssnuUEiBTQX/view?usp=drivesdk</t>
  </si>
  <si>
    <t>INDAH KARTIKA DEWI, S.ST</t>
  </si>
  <si>
    <t>indahkartikadewi02@gmail.com</t>
  </si>
  <si>
    <t>085228536177</t>
  </si>
  <si>
    <t>Materi yg menarik</t>
  </si>
  <si>
    <t>1fXK6SZXxJUdJouOJCUqfTOsEkOdE6WCb</t>
  </si>
  <si>
    <t>https://drive.google.com/file/d/1fXK6SZXxJUdJouOJCUqfTOsEkOdE6WCb/view?usp=drivesdk</t>
  </si>
  <si>
    <t>Putri Andansari, S.P.</t>
  </si>
  <si>
    <t>putriandansari63@gmail.com</t>
  </si>
  <si>
    <t>082122167946</t>
  </si>
  <si>
    <t>Mantaps</t>
  </si>
  <si>
    <t>1tBvW5klq4Ii8IQGoij9cFV-Of-4OZG1X</t>
  </si>
  <si>
    <t>https://drive.google.com/file/d/1tBvW5klq4Ii8IQGoij9cFV-Of-4OZG1X/view?usp=drivesdk</t>
  </si>
  <si>
    <t>Made Tommy Octavirawan, S.IP., M. Si</t>
  </si>
  <si>
    <t>t033ie@gmail.com</t>
  </si>
  <si>
    <t>08157933331</t>
  </si>
  <si>
    <t>1B7S7uI0b2y78tLC8LO64RMA2WagVs8en</t>
  </si>
  <si>
    <t>https://drive.google.com/file/d/1B7S7uI0b2y78tLC8LO64RMA2WagVs8en/view?usp=drivesdk</t>
  </si>
  <si>
    <t>Sugeng Hadi suprapto, SP</t>
  </si>
  <si>
    <t>sugenghadisuprapto@yahoo.co.id</t>
  </si>
  <si>
    <t>085204244348</t>
  </si>
  <si>
    <t xml:space="preserve">Sangat membantu petani untuk tambahan ilmu perpisahan, </t>
  </si>
  <si>
    <t>1tyiiuSFrkSiEgcSErE7GAH2q5w7w1LaI</t>
  </si>
  <si>
    <t>https://drive.google.com/file/d/1tyiiuSFrkSiEgcSErE7GAH2q5w7w1LaI/view?usp=drivesdk</t>
  </si>
  <si>
    <t>Aprianto</t>
  </si>
  <si>
    <t>apriarifin45@gmail.com</t>
  </si>
  <si>
    <t>08116046014</t>
  </si>
  <si>
    <t>Cukup menarik menambah wawasan</t>
  </si>
  <si>
    <t>1mSxpdSjMjrKesRzNEl1mHD8TbpINIYP4</t>
  </si>
  <si>
    <t>https://drive.google.com/file/d/1mSxpdSjMjrKesRzNEl1mHD8TbpINIYP4/view?usp=drivesdk</t>
  </si>
  <si>
    <t>BUDIYATI</t>
  </si>
  <si>
    <t>budiyati262@gmail.com</t>
  </si>
  <si>
    <t>082321222065</t>
  </si>
  <si>
    <t>1tF4k9u5DyQjf5-Fb_gqdwZovG4JhNXPi</t>
  </si>
  <si>
    <t>https://drive.google.com/file/d/1tF4k9u5DyQjf5-Fb_gqdwZovG4JhNXPi/view?usp=drivesdk</t>
  </si>
  <si>
    <t>ZELVIYANI SP</t>
  </si>
  <si>
    <t>selvyanijpt@gmail.com</t>
  </si>
  <si>
    <t>081354850201</t>
  </si>
  <si>
    <t>Sangat bermanfaat dan berkesan ilmu yang diberikan kepada masyarakat</t>
  </si>
  <si>
    <t>1C7YCMdLebheFczEPQ349b6tWjd-I2fW7</t>
  </si>
  <si>
    <t>https://drive.google.com/file/d/1C7YCMdLebheFczEPQ349b6tWjd-I2fW7/view?usp=drivesdk</t>
  </si>
  <si>
    <t>Samsuarni, SP.,MSi</t>
  </si>
  <si>
    <t>annysamsuarni@yahoo.com</t>
  </si>
  <si>
    <t>081342498891</t>
  </si>
  <si>
    <t>Ka.UPTD BPSB TPH  Prov. Sulbar</t>
  </si>
  <si>
    <t>1mzwDr4KWoWg4c20zx6F2u7Cko_ZGRfY4</t>
  </si>
  <si>
    <t>https://drive.google.com/file/d/1mzwDr4KWoWg4c20zx6F2u7Cko_ZGRfY4/view?usp=drivesdk</t>
  </si>
  <si>
    <t>IRENHAD, S.Pi, MM</t>
  </si>
  <si>
    <t>085249164427</t>
  </si>
  <si>
    <t>kabid hortikultura dinas pertanian kab. pulpis</t>
  </si>
  <si>
    <t>1VExL56P4MMLn0qMGqJUkmBTfiJ-qh5t2</t>
  </si>
  <si>
    <t>https://drive.google.com/file/d/1VExL56P4MMLn0qMGqJUkmBTfiJ-qh5t2/view?usp=drivesdk</t>
  </si>
  <si>
    <t>Nurfianto Giar Pangidung</t>
  </si>
  <si>
    <t>nurfiantopangidung@gmail.com</t>
  </si>
  <si>
    <t>081331981281</t>
  </si>
  <si>
    <t>Sangat baik dan menarik kedepan diadakan webinar serupa</t>
  </si>
  <si>
    <t>1LW0uGQ1Vp3uhEyvIycsI0rkPRdQzyHST</t>
  </si>
  <si>
    <t>https://drive.google.com/file/d/1LW0uGQ1Vp3uhEyvIycsI0rkPRdQzyHST/view?usp=drivesdk</t>
  </si>
  <si>
    <t>Felly Fitriani</t>
  </si>
  <si>
    <t>siesaykabbadg@gmail.com</t>
  </si>
  <si>
    <t>08122080025</t>
  </si>
  <si>
    <t>Kasi Sayuran</t>
  </si>
  <si>
    <t>Tingkatkan dan Perbanyak Matrei yang akan dibutuhkan dalam pertanian</t>
  </si>
  <si>
    <t>1DgXSVyU22RegrQriEXZBCbhiksGr9SPB</t>
  </si>
  <si>
    <t>https://drive.google.com/file/d/1DgXSVyU22RegrQriEXZBCbhiksGr9SPB/view?usp=drivesdk</t>
  </si>
  <si>
    <t>Materi sangat baik</t>
  </si>
  <si>
    <t>1o2Cw4w06HocS94PNPs3iHe-ADXeJ_302</t>
  </si>
  <si>
    <t>https://drive.google.com/file/d/1o2Cw4w06HocS94PNPs3iHe-ADXeJ_302/view?usp=drivesdk</t>
  </si>
  <si>
    <t>Edih Heryadin</t>
  </si>
  <si>
    <t>edihhryadin@gmail.com</t>
  </si>
  <si>
    <t>085213735463</t>
  </si>
  <si>
    <t>Agar LBH sering mengadakan webinar</t>
  </si>
  <si>
    <t>1af2vaXqpNx7iANPu87nPWf5cKSqVeC2B</t>
  </si>
  <si>
    <t>https://drive.google.com/file/d/1af2vaXqpNx7iANPu87nPWf5cKSqVeC2B/view?usp=drivesdk</t>
  </si>
  <si>
    <t>Document successfully created; Document successfully merged; PDF created; !!Error Sending Emails: Service invoked too many times for one day: email.; Run via form trigger as irchamriyadi2000@gmail.com; Timestamp: Sep 6 2021 10:09 PM</t>
  </si>
  <si>
    <t>Ir. Eni Budiati, M.Si.</t>
  </si>
  <si>
    <t>enibudiati1964@gmail.com</t>
  </si>
  <si>
    <t>081367500808</t>
  </si>
  <si>
    <t>Menambah ilmu oengetahuan</t>
  </si>
  <si>
    <t>13ZhpaAU99IImlstQvik2ilDzubY397lX</t>
  </si>
  <si>
    <t>https://drive.google.com/file/d/13ZhpaAU99IImlstQvik2ilDzubY397lX/view?usp=drivesdk</t>
  </si>
  <si>
    <t>Lince Sipayung, SP, MP</t>
  </si>
  <si>
    <t>lientje_spy@yahoo.com</t>
  </si>
  <si>
    <t>081380237457</t>
  </si>
  <si>
    <t>kegiatan bermanfaat</t>
  </si>
  <si>
    <t>16VVY5pyHSVgBohWe3gosDuziA_pgx7_J</t>
  </si>
  <si>
    <t>https://drive.google.com/file/d/16VVY5pyHSVgBohWe3gosDuziA_pgx7_J/view?usp=drivesdk</t>
  </si>
  <si>
    <t xml:space="preserve">Salpana, A. Md </t>
  </si>
  <si>
    <t>simbar11161985@gmail.com</t>
  </si>
  <si>
    <t>081350272635</t>
  </si>
  <si>
    <t>1TKAg8_GkiGbY3NJHBTwQHTBu8bcmWPSH</t>
  </si>
  <si>
    <t>https://drive.google.com/file/d/1TKAg8_GkiGbY3NJHBTwQHTBu8bcmWPSH/view?usp=drivesdk</t>
  </si>
  <si>
    <t>YENNI ASMAR, SP</t>
  </si>
  <si>
    <t>yenni.fapratek@yahoo.com</t>
  </si>
  <si>
    <t>081263849610</t>
  </si>
  <si>
    <t>17QjAl5tYwOt5diMd5kNr61RZkGZiWgD2</t>
  </si>
  <si>
    <t>https://drive.google.com/file/d/17QjAl5tYwOt5diMd5kNr61RZkGZiWgD2/view?usp=drivesdk</t>
  </si>
  <si>
    <t>Faldy Alifianto, S.Si.</t>
  </si>
  <si>
    <t>falldie@gmail.com</t>
  </si>
  <si>
    <t>082142494276</t>
  </si>
  <si>
    <t>Laboran</t>
  </si>
  <si>
    <t>Acaranya sangat bagus dan menarik</t>
  </si>
  <si>
    <t>160h9rh4ZtwX6ewxvYOgpia1HjpdQ6-QU</t>
  </si>
  <si>
    <t>https://drive.google.com/file/d/160h9rh4ZtwX6ewxvYOgpia1HjpdQ6-QU/view?usp=drivesdk</t>
  </si>
  <si>
    <t>Olva S. Tatuwo, SP</t>
  </si>
  <si>
    <t>samyarosa1974@gmail.com</t>
  </si>
  <si>
    <t>085398285916</t>
  </si>
  <si>
    <t>Baik dan sangat bermanfaat</t>
  </si>
  <si>
    <t>1HzzSc_jg_XvyyB-vQqjLiQJLQsM4r1fi</t>
  </si>
  <si>
    <t>https://drive.google.com/file/d/1HzzSc_jg_XvyyB-vQqjLiQJLQsM4r1fi/view?usp=drivesdk</t>
  </si>
  <si>
    <t>Finayah Akhirul SE MP</t>
  </si>
  <si>
    <t>finayahakhirul@gmail.com</t>
  </si>
  <si>
    <t>081243558751</t>
  </si>
  <si>
    <t>Kasie Kultivar dan pengawasan benih perkebunan dan hortikultura</t>
  </si>
  <si>
    <t>moga menambah wawasan bagi sy pribadi, PBT  dan petani secara umum</t>
  </si>
  <si>
    <t>1mr923cIMN1QjwAvhCIjjBPqOKKg2J_2a</t>
  </si>
  <si>
    <t>https://drive.google.com/file/d/1mr923cIMN1QjwAvhCIjjBPqOKKg2J_2a/view?usp=drivesdk</t>
  </si>
  <si>
    <t>ANITA FEBRIANA</t>
  </si>
  <si>
    <t>anitafebriana2402@gmail.com</t>
  </si>
  <si>
    <t>081335627237</t>
  </si>
  <si>
    <t>Materi menarik terima kasih</t>
  </si>
  <si>
    <t>1CPry26I1xpt7_jRMVZuRhlA1IsyQ9xoG</t>
  </si>
  <si>
    <t>https://drive.google.com/file/d/1CPry26I1xpt7_jRMVZuRhlA1IsyQ9xoG/view?usp=drivesdk</t>
  </si>
  <si>
    <t>SURI EMMA.SP</t>
  </si>
  <si>
    <t>suriemma95@gmail.com</t>
  </si>
  <si>
    <t>081367618346</t>
  </si>
  <si>
    <t>Kegiatan  seperti ini sangat menarik perlu dilanjutkan dengan tanaman horti yang lain</t>
  </si>
  <si>
    <t>1Dq3syIelZVbki0Omnwpwwi6nIgpihSSS</t>
  </si>
  <si>
    <t>https://drive.google.com/file/d/1Dq3syIelZVbki0Omnwpwwi6nIgpihSSS/view?usp=drivesdk</t>
  </si>
  <si>
    <t>ANDRI SATRIA, S. Pt</t>
  </si>
  <si>
    <t>andri.s3a@gmail.com</t>
  </si>
  <si>
    <t>08126888829</t>
  </si>
  <si>
    <t>Mantap dan lanjutkan</t>
  </si>
  <si>
    <t>1hFAeRrhosTKOCdU3km6_T7VtQ38FnrhM</t>
  </si>
  <si>
    <t>https://drive.google.com/file/d/1hFAeRrhosTKOCdU3km6_T7VtQ38FnrhM/view?usp=drivesdk</t>
  </si>
  <si>
    <t>Drs. EMPERSI, M.Si</t>
  </si>
  <si>
    <t>bptpempersi@gmail.com</t>
  </si>
  <si>
    <t>085265233965</t>
  </si>
  <si>
    <t>PENELITI</t>
  </si>
  <si>
    <t>Menambah wawasan banyak</t>
  </si>
  <si>
    <t>1KZAtcDTCSWZVQ1Fif_RxdUWfwbEWPHhp</t>
  </si>
  <si>
    <t>https://drive.google.com/file/d/1KZAtcDTCSWZVQ1Fif_RxdUWfwbEWPHhp/view?usp=drivesdk</t>
  </si>
  <si>
    <t>Arif Agus Widiyanto</t>
  </si>
  <si>
    <t>arifaguswidiyanto46@gmail.com</t>
  </si>
  <si>
    <t>087832524469</t>
  </si>
  <si>
    <t>1dY_KDciD6KVL7caw5yHjI5AoRQei4JqX</t>
  </si>
  <si>
    <t>https://drive.google.com/file/d/1dY_KDciD6KVL7caw5yHjI5AoRQei4JqX/view?usp=drivesdk</t>
  </si>
  <si>
    <t>Guruh Santoso, SP</t>
  </si>
  <si>
    <t>krisano31031@gmail.com</t>
  </si>
  <si>
    <t>082138911404</t>
  </si>
  <si>
    <t>Materinya bagus</t>
  </si>
  <si>
    <t>18ETsrEbWsvYEwyPSdiyX4mJ8IuQQGNQB</t>
  </si>
  <si>
    <t>https://drive.google.com/file/d/18ETsrEbWsvYEwyPSdiyX4mJ8IuQQGNQB/view?usp=drivesdk</t>
  </si>
  <si>
    <t>ERLINDI RININTYASARI, S.TP, M. AP</t>
  </si>
  <si>
    <t>erlindi.rinintyasari@yahoo.co.id</t>
  </si>
  <si>
    <t>081998845777</t>
  </si>
  <si>
    <t>Kasi Buflo</t>
  </si>
  <si>
    <t>Tingkatkan Bimtek online</t>
  </si>
  <si>
    <t>1E_5CnY7zd5gn0FHTeexM1Qmqoa36dhyu</t>
  </si>
  <si>
    <t>https://drive.google.com/file/d/1E_5CnY7zd5gn0FHTeexM1Qmqoa36dhyu/view?usp=drivesdk</t>
  </si>
  <si>
    <t>Sukono, SP</t>
  </si>
  <si>
    <t>sukonokjf@gmail.com</t>
  </si>
  <si>
    <t>08127252971</t>
  </si>
  <si>
    <t>KJF</t>
  </si>
  <si>
    <t>1HJDiw2HV-bBRJakM-uqQ-f8LYGqzu9Ew</t>
  </si>
  <si>
    <t>https://drive.google.com/file/d/1HJDiw2HV-bBRJakM-uqQ-f8LYGqzu9Ew/view?usp=drivesdk</t>
  </si>
  <si>
    <t>Slamet Prakoso, S.P.</t>
  </si>
  <si>
    <t>akhicilik@gmail.com</t>
  </si>
  <si>
    <t>082225448181</t>
  </si>
  <si>
    <t>Paparannya menarik</t>
  </si>
  <si>
    <t>1snGF2jjfbP7xwy8m0iJtcXB1TD30pC-v</t>
  </si>
  <si>
    <t>https://drive.google.com/file/d/1snGF2jjfbP7xwy8m0iJtcXB1TD30pC-v/view?usp=drivesdk</t>
  </si>
  <si>
    <t>ANJAR AZIZ FAUZI</t>
  </si>
  <si>
    <t>fauzianzar@gmail.com</t>
  </si>
  <si>
    <t>081911988787</t>
  </si>
  <si>
    <t>Honorer Tenaga Administrasi</t>
  </si>
  <si>
    <t>Terima kasih, menambah wawasan.</t>
  </si>
  <si>
    <t>1keLO9belNX0qJ_wLsCYyvlwZLQMKciOr</t>
  </si>
  <si>
    <t>https://drive.google.com/file/d/1keLO9belNX0qJ_wLsCYyvlwZLQMKciOr/view?usp=drivesdk</t>
  </si>
  <si>
    <t>Iis Deny Sri Noeryanti</t>
  </si>
  <si>
    <t>inoeryanti@gmail.com</t>
  </si>
  <si>
    <t>087827544784</t>
  </si>
  <si>
    <t>Materinya menarik, narasumber sangat berkompeten. Sukses selalu.. Terima kasih..</t>
  </si>
  <si>
    <t>1uPW5RAxmltVNhfzZXyN7ri19V06f76bX</t>
  </si>
  <si>
    <t>https://drive.google.com/file/d/1uPW5RAxmltVNhfzZXyN7ri19V06f76bX/view?usp=drivesdk</t>
  </si>
  <si>
    <t>BENEDIKTUS BADA, SP</t>
  </si>
  <si>
    <t>benediktusb1964@gmail.com</t>
  </si>
  <si>
    <t>082144250996</t>
  </si>
  <si>
    <t>14Ha3ivsFFNVPimMqAipUxaiMpzeYRndO</t>
  </si>
  <si>
    <t>https://drive.google.com/file/d/14Ha3ivsFFNVPimMqAipUxaiMpzeYRndO/view?usp=drivesdk</t>
  </si>
  <si>
    <t>Dwi Ramadhan</t>
  </si>
  <si>
    <t>akuboss19@gmail.com</t>
  </si>
  <si>
    <t>085384885995</t>
  </si>
  <si>
    <t>THL PPL</t>
  </si>
  <si>
    <t>Petani pisang layak mendapatkan bantuan pembelajaran tentang pengemasan hasil panen pisang</t>
  </si>
  <si>
    <t>1HTqzYSkUfZMgOZMJIJ21aFaDRXZPWE3w</t>
  </si>
  <si>
    <t>https://drive.google.com/file/d/1HTqzYSkUfZMgOZMJIJ21aFaDRXZPWE3w/view?usp=drivesdk</t>
  </si>
  <si>
    <t>USEP SUTISNA</t>
  </si>
  <si>
    <t>usepsutisna3815@gmail.com</t>
  </si>
  <si>
    <t>089628338029</t>
  </si>
  <si>
    <t>SATPAM</t>
  </si>
  <si>
    <t>Menambah ilmu dan wawasan</t>
  </si>
  <si>
    <t>1E-FTGiRecCxjI4tqxHZ7uYANwWhmOwdK</t>
  </si>
  <si>
    <t>https://drive.google.com/file/d/1E-FTGiRecCxjI4tqxHZ7uYANwWhmOwdK/view?usp=drivesdk</t>
  </si>
  <si>
    <t>Ni Kadek Yulia Prasetya Darmayanti</t>
  </si>
  <si>
    <t>Yuliaaja761@gmail.com</t>
  </si>
  <si>
    <t>085738816568</t>
  </si>
  <si>
    <t>1nkd-dXi6fyv446mjEZ_7CH_izwvVB_e6</t>
  </si>
  <si>
    <t>https://drive.google.com/file/d/1nkd-dXi6fyv446mjEZ_7CH_izwvVB_e6/view?usp=drivesdk</t>
  </si>
  <si>
    <t>Arista Rahmadianto, SP, MSi</t>
  </si>
  <si>
    <t>arahmadianto@gmail.com</t>
  </si>
  <si>
    <t>081294952283</t>
  </si>
  <si>
    <t>1XmPzO8o29Ic7_jl8VXdKcQHhLJgBS5Or</t>
  </si>
  <si>
    <t>https://drive.google.com/file/d/1XmPzO8o29Ic7_jl8VXdKcQHhLJgBS5Or/view?usp=drivesdk</t>
  </si>
  <si>
    <t>Nazarudin</t>
  </si>
  <si>
    <t>nazarudin7285@gmail.com</t>
  </si>
  <si>
    <t>081548161265</t>
  </si>
  <si>
    <t>Berharap agar materi yg disajikan bermanfaat untuk kami &amp; petani kami</t>
  </si>
  <si>
    <t>1gRCHzvV3hAwMZyT3WUjn7cLY6ulBoIyo</t>
  </si>
  <si>
    <t>https://drive.google.com/file/d/1gRCHzvV3hAwMZyT3WUjn7cLY6ulBoIyo/view?usp=drivesdk</t>
  </si>
  <si>
    <t>NI PUTU WULAN KUSUMA DEWI</t>
  </si>
  <si>
    <t>wulan.kusuma2019@gmail.com</t>
  </si>
  <si>
    <t>081238335262</t>
  </si>
  <si>
    <t>sangat luar biasa</t>
  </si>
  <si>
    <t>1JxTCDUTri9HEdIXdVROUFeY7hmHXUYaP</t>
  </si>
  <si>
    <t>https://drive.google.com/file/d/1JxTCDUTri9HEdIXdVROUFeY7hmHXUYaP/view?usp=drivesdk</t>
  </si>
  <si>
    <t>Tinuraya</t>
  </si>
  <si>
    <t>tinurraya62@gmail.com</t>
  </si>
  <si>
    <t>081370632301</t>
  </si>
  <si>
    <t>Sangat berkesan</t>
  </si>
  <si>
    <t>1KBsCiacZnE7Jfu-fxI6ArLkPrDbuU5Rs</t>
  </si>
  <si>
    <t>https://drive.google.com/file/d/1KBsCiacZnE7Jfu-fxI6ArLkPrDbuU5Rs/view?usp=drivesdk</t>
  </si>
  <si>
    <t>ILHAM HADINATA, AMd</t>
  </si>
  <si>
    <t>ilhammhdinata@gmail.com</t>
  </si>
  <si>
    <t>085216324938</t>
  </si>
  <si>
    <t>1Lxu01Hn1-3x_YV3t7DalxlPJOs05szTO</t>
  </si>
  <si>
    <t>https://drive.google.com/file/d/1Lxu01Hn1-3x_YV3t7DalxlPJOs05szTO/view?usp=drivesdk</t>
  </si>
  <si>
    <t>APZET, SP</t>
  </si>
  <si>
    <t>apzet1963@gmail.com</t>
  </si>
  <si>
    <t>081268808595</t>
  </si>
  <si>
    <t>Perlakuan bibit sebelum tanam perlu dilakukan</t>
  </si>
  <si>
    <t>1cMdzd_9CgDKFxKFVCjDw1t_MPSKcLrp9</t>
  </si>
  <si>
    <t>https://drive.google.com/file/d/1cMdzd_9CgDKFxKFVCjDw1t_MPSKcLrp9/view?usp=drivesdk</t>
  </si>
  <si>
    <t>Ade Rahmat Firmansyah, SP</t>
  </si>
  <si>
    <t>arfirman99@gmail.com</t>
  </si>
  <si>
    <t>Materinya luar biasa sangat menarik</t>
  </si>
  <si>
    <t>1hHI8BvKYC7Q9TvBAsRrmy_94rYlZdUNk</t>
  </si>
  <si>
    <t>https://drive.google.com/file/d/1hHI8BvKYC7Q9TvBAsRrmy_94rYlZdUNk/view?usp=drivesdk</t>
  </si>
  <si>
    <t>SELPIANA, SP</t>
  </si>
  <si>
    <t>selpifidza@gmail.com</t>
  </si>
  <si>
    <t>081345568429</t>
  </si>
  <si>
    <t>Webinar yang sangat bermanfaat</t>
  </si>
  <si>
    <t>1IBgWseqWzMHSH6SH0rRCSuGOKvMUBa4b</t>
  </si>
  <si>
    <t>https://drive.google.com/file/d/1IBgWseqWzMHSH6SH0rRCSuGOKvMUBa4b/view?usp=drivesdk</t>
  </si>
  <si>
    <t>PATRIANA RUSANDI, S.P.</t>
  </si>
  <si>
    <t>patrianarusandi12@gmail.com</t>
  </si>
  <si>
    <t>085248367248</t>
  </si>
  <si>
    <t>Materi sangat menarik dan bermanfaat, terima kasih</t>
  </si>
  <si>
    <t>12NdzfMjgFfClk5_0Re2KNPzD__cFRzab</t>
  </si>
  <si>
    <t>https://drive.google.com/file/d/12NdzfMjgFfClk5_0Re2KNPzD__cFRzab/view?usp=drivesdk</t>
  </si>
  <si>
    <t>Surya Widodo, SE</t>
  </si>
  <si>
    <t>suryawidodo715@gmail.com</t>
  </si>
  <si>
    <t>082179041145</t>
  </si>
  <si>
    <t>14opPwi_hmgrQAF5xJz_GiIJQoHkz3brZ</t>
  </si>
  <si>
    <t>https://drive.google.com/file/d/14opPwi_hmgrQAF5xJz_GiIJQoHkz3brZ/view?usp=drivesdk</t>
  </si>
  <si>
    <t>Ir. Gunardi Sigit MP.</t>
  </si>
  <si>
    <t>gunsigit@yahoo.com</t>
  </si>
  <si>
    <t>0817424041</t>
  </si>
  <si>
    <t>sangat edukatif dan menambah wawasan</t>
  </si>
  <si>
    <t>1keeNSI-cHAoN_d5lud-6SOxAZHqnOsxH</t>
  </si>
  <si>
    <t>https://drive.google.com/file/d/1keeNSI-cHAoN_d5lud-6SOxAZHqnOsxH/view?usp=drivesdk</t>
  </si>
  <si>
    <t>Fikriah Azhari</t>
  </si>
  <si>
    <t>fikriahazhari@gmail.com</t>
  </si>
  <si>
    <t>085237066866</t>
  </si>
  <si>
    <t>Pemateri lugas dan terlihat kompeten dalam melakukan sharing</t>
  </si>
  <si>
    <t>1WEdY5-3FBUv3ZugW67TUJ1zvlAUnY8ia</t>
  </si>
  <si>
    <t>https://drive.google.com/file/d/1WEdY5-3FBUv3ZugW67TUJ1zvlAUnY8ia/view?usp=drivesdk</t>
  </si>
  <si>
    <t>Andi Wardana, SPt</t>
  </si>
  <si>
    <t>Andiwardanafifa2014@gmail.com</t>
  </si>
  <si>
    <t>085265459802</t>
  </si>
  <si>
    <t>Sangat menarik.</t>
  </si>
  <si>
    <t>14Fh4VPPoA6Z6qaFJNAihspJudBU-d8pS</t>
  </si>
  <si>
    <t>https://drive.google.com/file/d/14Fh4VPPoA6Z6qaFJNAihspJudBU-d8pS/view?usp=drivesdk</t>
  </si>
  <si>
    <t>Ir.hj Yayuk minta wahyuningsih,MP</t>
  </si>
  <si>
    <t>yayukmintawahyuningsih@gmail.com</t>
  </si>
  <si>
    <t>082158947988</t>
  </si>
  <si>
    <t>Topik pisang sangat menarik</t>
  </si>
  <si>
    <t>1CAwa8ZgZlSxOe6YnAYeWJVPWmTazGWiy</t>
  </si>
  <si>
    <t>https://drive.google.com/file/d/1CAwa8ZgZlSxOe6YnAYeWJVPWmTazGWiy/view?usp=drivesdk</t>
  </si>
  <si>
    <t>YUYUN RAHMAWATI, SP., MP</t>
  </si>
  <si>
    <t>yuyunrahmawati.telaga@gmail.com</t>
  </si>
  <si>
    <t>08125107544</t>
  </si>
  <si>
    <t>15I5852IUvYAuxxvoHU0neTCzzm5WJ6-O</t>
  </si>
  <si>
    <t>https://drive.google.com/file/d/15I5852IUvYAuxxvoHU0neTCzzm5WJ6-O/view?usp=drivesdk</t>
  </si>
  <si>
    <t>NINING ANDRIYANI. SP</t>
  </si>
  <si>
    <t>adonqeki83@gmail.com</t>
  </si>
  <si>
    <t>081361021167</t>
  </si>
  <si>
    <t>1TSnAFez9VNWonzeeG6LlyqsOTEMDay6G</t>
  </si>
  <si>
    <t>https://drive.google.com/file/d/1TSnAFez9VNWonzeeG6LlyqsOTEMDay6G/view?usp=drivesdk</t>
  </si>
  <si>
    <t>Refri Studiyanto,S.Pt</t>
  </si>
  <si>
    <t>refridevi80@gmail.com</t>
  </si>
  <si>
    <t>085669666619</t>
  </si>
  <si>
    <t>DINAS PERTANIAN</t>
  </si>
  <si>
    <t>1K8LjAj4iGIrpSznk5faub1JHrPg6t2RY</t>
  </si>
  <si>
    <t>https://drive.google.com/file/d/1K8LjAj4iGIrpSznk5faub1JHrPg6t2RY/view?usp=drivesdk</t>
  </si>
  <si>
    <t>Ridwan . SE/abim</t>
  </si>
  <si>
    <t>mooabim@gmail.com</t>
  </si>
  <si>
    <t>082189577904</t>
  </si>
  <si>
    <t>penyuluh HPA Int | programing radio pertanian</t>
  </si>
  <si>
    <t>salam success brsm</t>
  </si>
  <si>
    <t>1AEDcaK-P7IBkHHGHUjaQL7SOa3HiRKYl</t>
  </si>
  <si>
    <t>https://drive.google.com/file/d/1AEDcaK-P7IBkHHGHUjaQL7SOa3HiRKYl/view?usp=drivesdk</t>
  </si>
  <si>
    <t>Yuda Prana, A.Md., S.T.</t>
  </si>
  <si>
    <t>yuda.pranawiranagara@gmail.com</t>
  </si>
  <si>
    <t>085603363900</t>
  </si>
  <si>
    <t>Materi luar biasa</t>
  </si>
  <si>
    <t>1wfxGsUmzKYRk7VQIX4q9xsxSBBjHoRgQ</t>
  </si>
  <si>
    <t>https://drive.google.com/file/d/1wfxGsUmzKYRk7VQIX4q9xsxSBBjHoRgQ/view?usp=drivesdk</t>
  </si>
  <si>
    <t>Irma Malini</t>
  </si>
  <si>
    <t>irmazhahir1911@gmail.com</t>
  </si>
  <si>
    <t>081380003521</t>
  </si>
  <si>
    <t>Materi menarik</t>
  </si>
  <si>
    <t>1LjxQ-n4Gb8lKUlTRIEvZv2J5joTdky4i</t>
  </si>
  <si>
    <t>https://drive.google.com/file/d/1LjxQ-n4Gb8lKUlTRIEvZv2J5joTdky4i/view?usp=drivesdk</t>
  </si>
  <si>
    <t>Okta Risma Yeny</t>
  </si>
  <si>
    <t>rismayeny@gmail.com</t>
  </si>
  <si>
    <t>081210620220</t>
  </si>
  <si>
    <t>Staf Subkelompok Florikultura</t>
  </si>
  <si>
    <t>1tDsHuvZ6_znNILiJESEpRz1zVDtb9Y5n</t>
  </si>
  <si>
    <t>https://drive.google.com/file/d/1tDsHuvZ6_znNILiJESEpRz1zVDtb9Y5n/view?usp=drivesdk</t>
  </si>
  <si>
    <t>Document successfully created; Document successfully merged; PDF created; !!Error Sending Emails: Service invoked too many times for one day: email.; Run via form trigger as irchamriyadi2000@gmail.com; Timestamp: Sep 6 2021 10:10 PM</t>
  </si>
  <si>
    <t>Rudi Hartono</t>
  </si>
  <si>
    <t>jogja97@gmail.com</t>
  </si>
  <si>
    <t>08117396779</t>
  </si>
  <si>
    <t>ok</t>
  </si>
  <si>
    <t>1NwAIr8jN8msJ2lG6lttBOAc0h083z_I-</t>
  </si>
  <si>
    <t>https://drive.google.com/file/d/1NwAIr8jN8msJ2lG6lttBOAc0h083z_I-/view?usp=drivesdk</t>
  </si>
  <si>
    <t>ARSITA HERMINANTI</t>
  </si>
  <si>
    <t>arsitaherminanti@gmail.com</t>
  </si>
  <si>
    <t>terima kasih, bagus untuk menambah ilmu dan wawasan</t>
  </si>
  <si>
    <t>1D2dj7CphiQGL3xQGKpyK9UiEvJdd6l7v</t>
  </si>
  <si>
    <t>https://drive.google.com/file/d/1D2dj7CphiQGL3xQGKpyK9UiEvJdd6l7v/view?usp=drivesdk</t>
  </si>
  <si>
    <t>Herwansyah</t>
  </si>
  <si>
    <t>herwansyah821@gmail.com</t>
  </si>
  <si>
    <t>085269166161</t>
  </si>
  <si>
    <t>1PVpolM0ndOH-1Ss2iaHyDA5rPftxJGhF</t>
  </si>
  <si>
    <t>https://drive.google.com/file/d/1PVpolM0ndOH-1Ss2iaHyDA5rPftxJGhF/view?usp=drivesdk</t>
  </si>
  <si>
    <t>Tri Wahyudie, M.Si.</t>
  </si>
  <si>
    <t>triwahyudi1963@yahoo.com</t>
  </si>
  <si>
    <t>082330375693</t>
  </si>
  <si>
    <t>JFPTP</t>
  </si>
  <si>
    <t>Bagus dan inspiratif dalam menambah khasanah keilmuan</t>
  </si>
  <si>
    <t>1R6X6PIvVWjX7sXOngUqosrX71Is_VLqP</t>
  </si>
  <si>
    <t>https://drive.google.com/file/d/1R6X6PIvVWjX7sXOngUqosrX71Is_VLqP/view?usp=drivesdk</t>
  </si>
  <si>
    <t>Rimta Terra Rosq</t>
  </si>
  <si>
    <t>rh_terra@yahoo.com</t>
  </si>
  <si>
    <t>081261092318</t>
  </si>
  <si>
    <t>1jtv03u6l0tEWGeCBSApKeJRUmOEsB-AO</t>
  </si>
  <si>
    <t>https://drive.google.com/file/d/1jtv03u6l0tEWGeCBSApKeJRUmOEsB-AO/view?usp=drivesdk</t>
  </si>
  <si>
    <t>Lambert Johan Ichsan</t>
  </si>
  <si>
    <t>bprimakarsa@gmail.com</t>
  </si>
  <si>
    <t>08176558365</t>
  </si>
  <si>
    <t>Penuh Informasi dan menarik</t>
  </si>
  <si>
    <t>15JfioodG6QYmmp3xgugtqxPEljS6lRVF</t>
  </si>
  <si>
    <t>https://drive.google.com/file/d/15JfioodG6QYmmp3xgugtqxPEljS6lRVF/view?usp=drivesdk</t>
  </si>
  <si>
    <t>Lillys Betty Yuliawati</t>
  </si>
  <si>
    <t>lillysbetty@gmail.com</t>
  </si>
  <si>
    <t>08567738411</t>
  </si>
  <si>
    <t>1rNuOv1DwwXCaecnsmgNy2-iR0Vf2-WY_</t>
  </si>
  <si>
    <t>https://drive.google.com/file/d/1rNuOv1DwwXCaecnsmgNy2-iR0Vf2-WY_/view?usp=drivesdk</t>
  </si>
  <si>
    <t>ANDREAS DAMAR DANA EKANANDA</t>
  </si>
  <si>
    <t>1andreasnanda@gmail.com</t>
  </si>
  <si>
    <t>085336562260</t>
  </si>
  <si>
    <t>UMUM</t>
  </si>
  <si>
    <t>TERIMA KASIH</t>
  </si>
  <si>
    <t>1uEL8nLyh-_aNBjEaK7zugo9v2tQOo7Di</t>
  </si>
  <si>
    <t>https://drive.google.com/file/d/1uEL8nLyh-_aNBjEaK7zugo9v2tQOo7Di/view?usp=drivesdk</t>
  </si>
  <si>
    <t>EVA IRAWATI, SP</t>
  </si>
  <si>
    <t>evaindrafire@gmail.com</t>
  </si>
  <si>
    <t>081367609319</t>
  </si>
  <si>
    <t>Struktural</t>
  </si>
  <si>
    <t>Dapat menambah wawasan</t>
  </si>
  <si>
    <t>1bAaXBNzfNOgf6juvSkfJV8DycWiKR3e2</t>
  </si>
  <si>
    <t>https://drive.google.com/file/d/1bAaXBNzfNOgf6juvSkfJV8DycWiKR3e2/view?usp=drivesdk</t>
  </si>
  <si>
    <t>IVO RAGIL PRIYATNO</t>
  </si>
  <si>
    <t>ivo.priyatno@mhs.unsoed.ac.id</t>
  </si>
  <si>
    <t>082226520090</t>
  </si>
  <si>
    <t>1T3jQ6yLGPn-OAdw8G4CkoS22EPMqA7LD</t>
  </si>
  <si>
    <t>https://drive.google.com/file/d/1T3jQ6yLGPn-OAdw8G4CkoS22EPMqA7LD/view?usp=drivesdk</t>
  </si>
  <si>
    <t>Wiwi Sutiwi</t>
  </si>
  <si>
    <t>wsutiwi@yahoo.com</t>
  </si>
  <si>
    <t>081381545322</t>
  </si>
  <si>
    <t>Sukses untuk webinar produksi benih pisang</t>
  </si>
  <si>
    <t>1CiozO6wGPOenAXbz6RL1Nzxazc64kKkH</t>
  </si>
  <si>
    <t>https://drive.google.com/file/d/1CiozO6wGPOenAXbz6RL1Nzxazc64kKkH/view?usp=drivesdk</t>
  </si>
  <si>
    <t>DEWI AYUNDADARI, ST</t>
  </si>
  <si>
    <t>dewiayundadari29@gmail.com</t>
  </si>
  <si>
    <t>085230566769</t>
  </si>
  <si>
    <t>1rDF4mkYgyEel33kTalqYAGqIjQRkLVZS</t>
  </si>
  <si>
    <t>https://drive.google.com/file/d/1rDF4mkYgyEel33kTalqYAGqIjQRkLVZS/view?usp=drivesdk</t>
  </si>
  <si>
    <t>Supriyadi, S. TP</t>
  </si>
  <si>
    <t>supri.qia@gmail.com</t>
  </si>
  <si>
    <t>+6282225266070</t>
  </si>
  <si>
    <t>Tenaga Honor</t>
  </si>
  <si>
    <t>Sekolah</t>
  </si>
  <si>
    <t>Bermanfaat dan saya sungguh tertarik dengan budidaya pisang</t>
  </si>
  <si>
    <t>1evFn9YddhjyNGZpRpvMk-53s-VAg4HsR</t>
  </si>
  <si>
    <t>https://drive.google.com/file/d/1evFn9YddhjyNGZpRpvMk-53s-VAg4HsR/view?usp=drivesdk</t>
  </si>
  <si>
    <t>Dr.Ir.Syarif Husen.MP.</t>
  </si>
  <si>
    <t>Syarifhusen.hasan@gmail.com</t>
  </si>
  <si>
    <t>08125295128</t>
  </si>
  <si>
    <t>15pFPdsDOzqFmmj4sJAO4YjWusxXn_fQ1</t>
  </si>
  <si>
    <t>https://drive.google.com/file/d/15pFPdsDOzqFmmj4sJAO4YjWusxXn_fQ1/view?usp=drivesdk</t>
  </si>
  <si>
    <t>Samsuri, SP</t>
  </si>
  <si>
    <t>1908.samsuri@gmail.com</t>
  </si>
  <si>
    <t>082343593581</t>
  </si>
  <si>
    <t>1NSG0prfIeEtyuT17NgIlabTl-EY_NcrY</t>
  </si>
  <si>
    <t>https://drive.google.com/file/d/1NSG0prfIeEtyuT17NgIlabTl-EY_NcrY/view?usp=drivesdk</t>
  </si>
  <si>
    <t>Saryati</t>
  </si>
  <si>
    <t>Saryati-wijaya 1995 @gmail.com</t>
  </si>
  <si>
    <t>087815081966</t>
  </si>
  <si>
    <t>Staf ketahanan pangan</t>
  </si>
  <si>
    <t>1QXiJ0tdPp6rrKJxC0qMkFaBAwIhJb98M</t>
  </si>
  <si>
    <t>https://drive.google.com/file/d/1QXiJ0tdPp6rrKJxC0qMkFaBAwIhJb98M/view?usp=drivesdk</t>
  </si>
  <si>
    <t>Document successfully created; Document successfully merged; PDF created; !!Error Sending Emails: Invalid email: Saryati-wijaya 1995 @gmail.com; Run via form trigger as irchamriyadi2000@gmail.com; Timestamp: Sep 6 2021 10:10 PM</t>
  </si>
  <si>
    <t>ZULFADLI, S.E.</t>
  </si>
  <si>
    <t>zulfadlias@gmail.com</t>
  </si>
  <si>
    <t>082326316229</t>
  </si>
  <si>
    <t>Perencana Ahli Pertama</t>
  </si>
  <si>
    <t>Berharap dari acara hari mendapatkan wawasan tentang pembibitan pisang</t>
  </si>
  <si>
    <t>1IdEf_UYoiMbf8Pv98kMa8yDJn8fQ7bCN</t>
  </si>
  <si>
    <t>https://drive.google.com/file/d/1IdEf_UYoiMbf8Pv98kMa8yDJn8fQ7bCN/view?usp=drivesdk</t>
  </si>
  <si>
    <t>Ir. NARULITA WAHJUNI</t>
  </si>
  <si>
    <t>litawahjuni@gmail.com</t>
  </si>
  <si>
    <t>08124495310</t>
  </si>
  <si>
    <t>1J-OX_7AhKO8RZJZxW4unF0FtKP9qaX9-</t>
  </si>
  <si>
    <t>https://drive.google.com/file/d/1J-OX_7AhKO8RZJZxW4unF0FtKP9qaX9-/view?usp=drivesdk</t>
  </si>
  <si>
    <t>Meira Santika, SP,MM</t>
  </si>
  <si>
    <t>santikameira28@gmail.com</t>
  </si>
  <si>
    <t>081369282226</t>
  </si>
  <si>
    <t>Kasi PSP</t>
  </si>
  <si>
    <t>1CAnnYui9ymFinBXpeFMZtfTZm_M6bW6W</t>
  </si>
  <si>
    <t>https://drive.google.com/file/d/1CAnnYui9ymFinBXpeFMZtfTZm_M6bW6W/view?usp=drivesdk</t>
  </si>
  <si>
    <t>Suzani Mukti Ristanti, SP</t>
  </si>
  <si>
    <t>susan.tanti73@gmail.com</t>
  </si>
  <si>
    <t>08127975896</t>
  </si>
  <si>
    <t>1zQcunbUmAgniMevzA4CfmKaDDZUdBZw4</t>
  </si>
  <si>
    <t>https://drive.google.com/file/d/1zQcunbUmAgniMevzA4CfmKaDDZUdBZw4/view?usp=drivesdk</t>
  </si>
  <si>
    <t>Umar</t>
  </si>
  <si>
    <t>umar09022020@gmail.com</t>
  </si>
  <si>
    <t>081370201252</t>
  </si>
  <si>
    <t>1Qk7_YwRZNHb5YOFym1QZilaFLrWKsvvt</t>
  </si>
  <si>
    <t>https://drive.google.com/file/d/1Qk7_YwRZNHb5YOFym1QZilaFLrWKsvvt/view?usp=drivesdk</t>
  </si>
  <si>
    <t>DADANG HARISUDDIN</t>
  </si>
  <si>
    <t>deherres91@gmail.com</t>
  </si>
  <si>
    <t>085759758300</t>
  </si>
  <si>
    <t>Perencana Ahli Madya</t>
  </si>
  <si>
    <t>1_EO34Ska_OxnjxS6YTf7ccFgQRba9DbZ</t>
  </si>
  <si>
    <t>https://drive.google.com/file/d/1_EO34Ska_OxnjxS6YTf7ccFgQRba9DbZ/view?usp=drivesdk</t>
  </si>
  <si>
    <t>LATIF NUR EFFENDI, S.P</t>
  </si>
  <si>
    <t>latifnureffendi@gmail.com</t>
  </si>
  <si>
    <t>085725018932</t>
  </si>
  <si>
    <t>Bagus perbanyak acara perbenihan dan 32 jam pelajaran</t>
  </si>
  <si>
    <t>1U3b6d3PVuYf2ygIrCPpbF6Smed_8omei</t>
  </si>
  <si>
    <t>https://drive.google.com/file/d/1U3b6d3PVuYf2ygIrCPpbF6Smed_8omei/view?usp=drivesdk</t>
  </si>
  <si>
    <t>Muhamad Abdul Rahman</t>
  </si>
  <si>
    <t>ahmadran33@gmail.com</t>
  </si>
  <si>
    <t>081236302621</t>
  </si>
  <si>
    <t>Cukup jelas dan singkat</t>
  </si>
  <si>
    <t>1cRk5rzWBTRSz8wtCmsDtEkD7o13PPn_L</t>
  </si>
  <si>
    <t>https://drive.google.com/file/d/1cRk5rzWBTRSz8wtCmsDtEkD7o13PPn_L/view?usp=drivesdk</t>
  </si>
  <si>
    <t>Ir. Asmaniar, M. Si</t>
  </si>
  <si>
    <t>ilyasmaniar@gmail.com</t>
  </si>
  <si>
    <t>081387952169</t>
  </si>
  <si>
    <t>1TJSwcai88cCCk2cAi_BKZC3bxqVv15JY</t>
  </si>
  <si>
    <t>https://drive.google.com/file/d/1TJSwcai88cCCk2cAi_BKZC3bxqVv15JY/view?usp=drivesdk</t>
  </si>
  <si>
    <t>Ir. Sri Hadiati, MP</t>
  </si>
  <si>
    <t>shadiati@yahoo.com</t>
  </si>
  <si>
    <t>085271814563</t>
  </si>
  <si>
    <t>Cukup baik</t>
  </si>
  <si>
    <t>10ux3PfLjAZWoNsHQZA1wcNTShKAhb1rN</t>
  </si>
  <si>
    <t>https://drive.google.com/file/d/10ux3PfLjAZWoNsHQZA1wcNTShKAhb1rN/view?usp=drivesdk</t>
  </si>
  <si>
    <t>Document successfully created; Document successfully merged; PDF created; !!Error Sending Emails: Service invoked too many times for one day: email.; Run via form trigger as irchamriyadi2000@gmail.com; Timestamp: Sep 6 2021 10:11 PM</t>
  </si>
  <si>
    <t>Dina Nathalia Syabarudin, S.E.</t>
  </si>
  <si>
    <t>dinazahra82@gmail.com</t>
  </si>
  <si>
    <t>085722115180</t>
  </si>
  <si>
    <t>1SabP0hVBXnRW9eyNdh1OKJr61U8wDp6j</t>
  </si>
  <si>
    <t>https://drive.google.com/file/d/1SabP0hVBXnRW9eyNdh1OKJr61U8wDp6j/view?usp=drivesdk</t>
  </si>
  <si>
    <t>ELVITA KHAIRAWATI,SP</t>
  </si>
  <si>
    <t>elvita10101010@gmail.com</t>
  </si>
  <si>
    <t>085211843356</t>
  </si>
  <si>
    <t>Materi menarik dan bagus</t>
  </si>
  <si>
    <t>1DyqggFnykvmAjhbgAMCxPn3Crfc4Oo0N</t>
  </si>
  <si>
    <t>https://drive.google.com/file/d/1DyqggFnykvmAjhbgAMCxPn3Crfc4Oo0N/view?usp=drivesdk</t>
  </si>
  <si>
    <t xml:space="preserve">Yudistira Cahya Mulyana </t>
  </si>
  <si>
    <t>tira0736@gmail.com</t>
  </si>
  <si>
    <t>085723629459</t>
  </si>
  <si>
    <t xml:space="preserve">penyuluh </t>
  </si>
  <si>
    <t>17fOj3QiE9d90-cLv9w6O-DmgciwXfzkp</t>
  </si>
  <si>
    <t>https://drive.google.com/file/d/17fOj3QiE9d90-cLv9w6O-DmgciwXfzkp/view?usp=drivesdk</t>
  </si>
  <si>
    <t>1KJQBFnXn80b5RPCtJYkp-dTYjSQz_oqk</t>
  </si>
  <si>
    <t>https://drive.google.com/file/d/1KJQBFnXn80b5RPCtJYkp-dTYjSQz_oqk/view?usp=drivesdk</t>
  </si>
  <si>
    <t>MUHLIS, SP</t>
  </si>
  <si>
    <t>mahardikaal@gmail.com</t>
  </si>
  <si>
    <t>081226809908</t>
  </si>
  <si>
    <t>1R5OGL8ZKrlqyyuA_Pq_fhMoy0wnlY90T</t>
  </si>
  <si>
    <t>https://drive.google.com/file/d/1R5OGL8ZKrlqyyuA_Pq_fhMoy0wnlY90T/view?usp=drivesdk</t>
  </si>
  <si>
    <t>EKO BUDIYANTO.,STP.,MMA</t>
  </si>
  <si>
    <t>pertanianholtikultura06@gmail.com</t>
  </si>
  <si>
    <t>085776253876</t>
  </si>
  <si>
    <t>1V9Q3EzRZd4v0qh3RYEJE-EwLbsq-Dz8N</t>
  </si>
  <si>
    <t>https://drive.google.com/file/d/1V9Q3EzRZd4v0qh3RYEJE-EwLbsq-Dz8N/view?usp=drivesdk</t>
  </si>
  <si>
    <t>Irnando Sobetra</t>
  </si>
  <si>
    <t>irnandosobetra@yahoo.co.id</t>
  </si>
  <si>
    <t>08127255977</t>
  </si>
  <si>
    <t>Acara yang menarik dan banyak manfaat...</t>
  </si>
  <si>
    <t>1-Pb6bEgCsWag7OM13laI1_2mKICgjwGF</t>
  </si>
  <si>
    <t>https://drive.google.com/file/d/1-Pb6bEgCsWag7OM13laI1_2mKICgjwGF/view?usp=drivesdk</t>
  </si>
  <si>
    <t>Maryani</t>
  </si>
  <si>
    <t>maryanibpsb66@gmail.com</t>
  </si>
  <si>
    <t>08121560274</t>
  </si>
  <si>
    <t>1Xi6x5Ng0LmySDR9Md-63SO9dneptGAWH</t>
  </si>
  <si>
    <t>https://drive.google.com/file/d/1Xi6x5Ng0LmySDR9Md-63SO9dneptGAWH/view?usp=drivesdk</t>
  </si>
  <si>
    <t>Eni Angriani, SP</t>
  </si>
  <si>
    <t>engry.73@gmail.com</t>
  </si>
  <si>
    <t>08126775813</t>
  </si>
  <si>
    <t>Teknisi Litkayasa</t>
  </si>
  <si>
    <t xml:space="preserve">Acaranya sangat menarik dan diharapkan bisa dilaksanakan lagi untuk menambah wawasan kita </t>
  </si>
  <si>
    <t>1Z1gM_eUNt-umL4MWX-Jox1VMlMDfeRfe</t>
  </si>
  <si>
    <t>https://drive.google.com/file/d/1Z1gM_eUNt-umL4MWX-Jox1VMlMDfeRfe/view?usp=drivesdk</t>
  </si>
  <si>
    <t>Dimas Angga Permana</t>
  </si>
  <si>
    <t>dimasanggap99@gmail.com</t>
  </si>
  <si>
    <t>081235453410</t>
  </si>
  <si>
    <t xml:space="preserve">Materi sangat bagus dan sangat bermanfaat </t>
  </si>
  <si>
    <t>154TxNH8VbCBxuH9O-Ro1eTpx6-rOOZmU</t>
  </si>
  <si>
    <t>https://drive.google.com/file/d/154TxNH8VbCBxuH9O-Ro1eTpx6-rOOZmU/view?usp=drivesdk</t>
  </si>
  <si>
    <t>Dadun Abdul Kohar, SP.</t>
  </si>
  <si>
    <t>dadunabdulkohar2015@gmail.com</t>
  </si>
  <si>
    <t>085624019604</t>
  </si>
  <si>
    <t>menarik</t>
  </si>
  <si>
    <t>1-d7UwVT7yjX948CH6K5n623cmX8exfYb</t>
  </si>
  <si>
    <t>https://drive.google.com/file/d/1-d7UwVT7yjX948CH6K5n623cmX8exfYb/view?usp=drivesdk</t>
  </si>
  <si>
    <t>Ir. JULES SEMUEL TUMBEL</t>
  </si>
  <si>
    <t>julestumbel@38gmail.com</t>
  </si>
  <si>
    <t>082190263369</t>
  </si>
  <si>
    <t>10X9K8CD2wn_y38QnqoteiVlJZteKm1ya</t>
  </si>
  <si>
    <t>https://drive.google.com/file/d/10X9K8CD2wn_y38QnqoteiVlJZteKm1ya/view?usp=drivesdk</t>
  </si>
  <si>
    <t>AVELIA TRIA AGUSTINA</t>
  </si>
  <si>
    <t>aveliaagustina08@gmail.com</t>
  </si>
  <si>
    <t>085804107884</t>
  </si>
  <si>
    <t>Sangat bermanfaat terkait ilmu yang disampaikan</t>
  </si>
  <si>
    <t>14j-5pr8BOXNS_wpdLpv7vlDprnv2XhuJ</t>
  </si>
  <si>
    <t>https://drive.google.com/file/d/14j-5pr8BOXNS_wpdLpv7vlDprnv2XhuJ/view?usp=drivesdk</t>
  </si>
  <si>
    <t xml:space="preserve">UYUN LESMANA </t>
  </si>
  <si>
    <t>uyunlesmana82@gmail.com</t>
  </si>
  <si>
    <t>081270906060</t>
  </si>
  <si>
    <t>Termotivasi</t>
  </si>
  <si>
    <t>1NiKRRfUBmG_3xjDAVs1m79xBbwbIHDQw</t>
  </si>
  <si>
    <t>https://drive.google.com/file/d/1NiKRRfUBmG_3xjDAVs1m79xBbwbIHDQw/view?usp=drivesdk</t>
  </si>
  <si>
    <t>Dea Sylva Lisnandar</t>
  </si>
  <si>
    <t>deasylva90@gmail.com</t>
  </si>
  <si>
    <t>085213063773</t>
  </si>
  <si>
    <t>Terima kasih</t>
  </si>
  <si>
    <t>11CQF8wOS9oJkVo094wzQEI1uJGYFDYZK</t>
  </si>
  <si>
    <t>https://drive.google.com/file/d/11CQF8wOS9oJkVo094wzQEI1uJGYFDYZK/view?usp=drivesdk</t>
  </si>
  <si>
    <t>YENYEN YENI AGUSTINI</t>
  </si>
  <si>
    <t>yenyenaugust@gmail.com</t>
  </si>
  <si>
    <t>081221769588</t>
  </si>
  <si>
    <t>Terimakasih untuk kegiatan webinarnya</t>
  </si>
  <si>
    <t>1Jr83m3bJK_QRclZPQbMpLnvwQakoqq1O</t>
  </si>
  <si>
    <t>https://drive.google.com/file/d/1Jr83m3bJK_QRclZPQbMpLnvwQakoqq1O/view?usp=drivesdk</t>
  </si>
  <si>
    <t>WIDODO, SST</t>
  </si>
  <si>
    <t>widodolydia@gmail.com</t>
  </si>
  <si>
    <t>085786694390</t>
  </si>
  <si>
    <t>WASBITNAK</t>
  </si>
  <si>
    <t>1xo6TcbbMrC7q2O7K6tUaUdumS0aoboTB</t>
  </si>
  <si>
    <t>https://drive.google.com/file/d/1xo6TcbbMrC7q2O7K6tUaUdumS0aoboTB/view?usp=drivesdk</t>
  </si>
  <si>
    <t>Krisno Lilihata, SP</t>
  </si>
  <si>
    <t>lilihatarino97@gmail.com</t>
  </si>
  <si>
    <t>085247897987</t>
  </si>
  <si>
    <t>Menambah ilmu pengetahuan</t>
  </si>
  <si>
    <t>1E8b6CRnGrOZ9ntLYQ9LZja4asnOXArV5</t>
  </si>
  <si>
    <t>https://drive.google.com/file/d/1E8b6CRnGrOZ9ntLYQ9LZja4asnOXArV5/view?usp=drivesdk</t>
  </si>
  <si>
    <t xml:space="preserve">Materi sudah bagus smoga sukses </t>
  </si>
  <si>
    <t>1f1fw7rk85-Q3Q-CCqS52GwPIGRznqIbn</t>
  </si>
  <si>
    <t>https://drive.google.com/file/d/1f1fw7rk85-Q3Q-CCqS52GwPIGRznqIbn/view?usp=drivesdk</t>
  </si>
  <si>
    <t>Uji Suryati, SP</t>
  </si>
  <si>
    <t>ujieaja674@gmail.com</t>
  </si>
  <si>
    <t>081257187828</t>
  </si>
  <si>
    <t>Fungsional Lainnya</t>
  </si>
  <si>
    <t>1Pz-1bECRjhqbXzn2NbeZUN2kleBI8T1v</t>
  </si>
  <si>
    <t>https://drive.google.com/file/d/1Pz-1bECRjhqbXzn2NbeZUN2kleBI8T1v/view?usp=drivesdk</t>
  </si>
  <si>
    <t>Cici Nia Dela</t>
  </si>
  <si>
    <t>cicinia56@gmail.com</t>
  </si>
  <si>
    <t>085604059965</t>
  </si>
  <si>
    <t>Webinar yang dilaksanakan dapat menambah wawasan dan semoga dapat selalu menyajikan webinar dengan tema dan narasumber yang berwawasan luas.</t>
  </si>
  <si>
    <t>1-FZEpN-FFxV3ZSmUZuJHRd12lpbSciGh</t>
  </si>
  <si>
    <t>https://drive.google.com/file/d/1-FZEpN-FFxV3ZSmUZuJHRd12lpbSciGh/view?usp=drivesdk</t>
  </si>
  <si>
    <t>SUPRIYANTO</t>
  </si>
  <si>
    <t>supriyantospkp@gmail.com</t>
  </si>
  <si>
    <t>081369039554</t>
  </si>
  <si>
    <t>1aMHmyDm8YxtIAblEg8oBzDx7lKWr8eRG</t>
  </si>
  <si>
    <t>https://drive.google.com/file/d/1aMHmyDm8YxtIAblEg8oBzDx7lKWr8eRG/view?usp=drivesdk</t>
  </si>
  <si>
    <t>Andi Djufriady SuloLipu, SP</t>
  </si>
  <si>
    <t>jufffri@gmail.com</t>
  </si>
  <si>
    <t>085242555522</t>
  </si>
  <si>
    <t>TA Kabupaten</t>
  </si>
  <si>
    <t>Sangat Bagus menambah ilmu dimasa Pandemi Covid-19, dan kalau bisa ada juga materi Hidroponik dan Aquaponik</t>
  </si>
  <si>
    <t>1hUGtbfcC2U9-qihELMelXj8n62E3iCNg</t>
  </si>
  <si>
    <t>https://drive.google.com/file/d/1hUGtbfcC2U9-qihELMelXj8n62E3iCNg/view?usp=drivesdk</t>
  </si>
  <si>
    <t>RISKY APRILIASARI, SP</t>
  </si>
  <si>
    <t>risky0487@gmail.com</t>
  </si>
  <si>
    <t>085731718595</t>
  </si>
  <si>
    <t>Materi yg sangat bagus</t>
  </si>
  <si>
    <t>1JZxqbYfXAVa6ASWdOe9Ls6MlhHkhahny</t>
  </si>
  <si>
    <t>https://drive.google.com/file/d/1JZxqbYfXAVa6ASWdOe9Ls6MlhHkhahny/view?usp=drivesdk</t>
  </si>
  <si>
    <t>1xiLDyA-iI0mR9Pnuc5k0ZZ1XicDjhW0V</t>
  </si>
  <si>
    <t>https://drive.google.com/file/d/1xiLDyA-iI0mR9Pnuc5k0ZZ1XicDjhW0V/view?usp=drivesdk</t>
  </si>
  <si>
    <t>Fitri Mahyudi</t>
  </si>
  <si>
    <t>Fitri.mahyudi@yahoo.co.id</t>
  </si>
  <si>
    <t>08125033504</t>
  </si>
  <si>
    <t>1DX5TkhNHUXkYSgBN6ZT6wR85zb8jT8hr</t>
  </si>
  <si>
    <t>https://drive.google.com/file/d/1DX5TkhNHUXkYSgBN6ZT6wR85zb8jT8hr/view?usp=drivesdk</t>
  </si>
  <si>
    <t>Roy Aga Gunawan, SP</t>
  </si>
  <si>
    <t>roy.aga.g@gmail.com</t>
  </si>
  <si>
    <t>085249269266</t>
  </si>
  <si>
    <t xml:space="preserve">Materi yang sangat menarik
</t>
  </si>
  <si>
    <t>1-_QetwpGU8_1twtZEKVesiPjERYKNKl3</t>
  </si>
  <si>
    <t>https://drive.google.com/file/d/1-_QetwpGU8_1twtZEKVesiPjERYKNKl3/view?usp=drivesdk</t>
  </si>
  <si>
    <t>NOVITA NGAMELUBUN, S.P.</t>
  </si>
  <si>
    <t>novitangamelubun@gmail.com</t>
  </si>
  <si>
    <t>08114792202</t>
  </si>
  <si>
    <t>Terima kasih webinarnya</t>
  </si>
  <si>
    <t>1veNHsUfb8hbPuF7VOc3MkWltXLLE0dXY</t>
  </si>
  <si>
    <t>https://drive.google.com/file/d/1veNHsUfb8hbPuF7VOc3MkWltXLLE0dXY/view?usp=drivesdk</t>
  </si>
  <si>
    <t>Document successfully created; Document successfully merged; PDF created; !!Error Sending Emails: Service invoked too many times for one day: email.; Run via form trigger as irchamriyadi2000@gmail.com; Timestamp: Sep 6 2021 10:12 PM</t>
  </si>
  <si>
    <t>Kayat, SP.</t>
  </si>
  <si>
    <t>dekayat.ka@gmail.com</t>
  </si>
  <si>
    <t>081394543307</t>
  </si>
  <si>
    <t>Kasi Tanaman Buah-Buahan, Tanaman Obat dan Hias</t>
  </si>
  <si>
    <t>1PmL90ft3-ieZMYis8SOVUePEnVA03j_4</t>
  </si>
  <si>
    <t>https://drive.google.com/file/d/1PmL90ft3-ieZMYis8SOVUePEnVA03j_4/view?usp=drivesdk</t>
  </si>
  <si>
    <t>Kusmin</t>
  </si>
  <si>
    <t xml:space="preserve">kusminp@yahoo.co.id </t>
  </si>
  <si>
    <t>08128893767</t>
  </si>
  <si>
    <t>1JMtY2L_uv9LKWFLdupFExOLDT8rjazZH</t>
  </si>
  <si>
    <t>https://drive.google.com/file/d/1JMtY2L_uv9LKWFLdupFExOLDT8rjazZH/view?usp=drivesdk</t>
  </si>
  <si>
    <t>Eddy Triatmoko SP.,MP</t>
  </si>
  <si>
    <t>eddymtp13@gmail.com</t>
  </si>
  <si>
    <t>08125041418</t>
  </si>
  <si>
    <t>Dosen PTS</t>
  </si>
  <si>
    <t>108Za7o-WQUUdMT1QyjoZvhxbm6brcdLg</t>
  </si>
  <si>
    <t>https://drive.google.com/file/d/108Za7o-WQUUdMT1QyjoZvhxbm6brcdLg/view?usp=drivesdk</t>
  </si>
  <si>
    <t>WA ODE ANNISA MASNIAR MANGINSI, SP</t>
  </si>
  <si>
    <t>annisamasniar@gmail.com</t>
  </si>
  <si>
    <t>082292010563</t>
  </si>
  <si>
    <t>Materinya sangat menarik</t>
  </si>
  <si>
    <t>16FnugkWZbd-pbh3XNPNRkgpebIqNpBix</t>
  </si>
  <si>
    <t>https://drive.google.com/file/d/16FnugkWZbd-pbh3XNPNRkgpebIqNpBix/view?usp=drivesdk</t>
  </si>
  <si>
    <t>LAELA ADYTIA SANI</t>
  </si>
  <si>
    <t>laelaadytia@gmail.com</t>
  </si>
  <si>
    <t>085321645550</t>
  </si>
  <si>
    <t>Terimakasih banyak atas ilmu dan wawasan</t>
  </si>
  <si>
    <t>1y9RlEE8GN_Q0jAmVQ51YKWJwngW83B3V</t>
  </si>
  <si>
    <t>https://drive.google.com/file/d/1y9RlEE8GN_Q0jAmVQ51YKWJwngW83B3V/view?usp=drivesdk</t>
  </si>
  <si>
    <t>Zahra Putri Kirana</t>
  </si>
  <si>
    <t>yuda.pranawiranagara7@gmail.com</t>
  </si>
  <si>
    <t>1OSzkg7gXMCFZUQJqm-eCYnchJyGkmPG8</t>
  </si>
  <si>
    <t>https://drive.google.com/file/d/1OSzkg7gXMCFZUQJqm-eCYnchJyGkmPG8/view?usp=drivesdk</t>
  </si>
  <si>
    <t>DENI NUGRAHA</t>
  </si>
  <si>
    <t>denin3860@gmail.com</t>
  </si>
  <si>
    <t>085315295600</t>
  </si>
  <si>
    <t>Pppk</t>
  </si>
  <si>
    <t>Ilmu bermabfaat</t>
  </si>
  <si>
    <t>1IIEPbL3ilj6N1YJRaem2ubrjQyTljeFN</t>
  </si>
  <si>
    <t>https://drive.google.com/file/d/1IIEPbL3ilj6N1YJRaem2ubrjQyTljeFN/view?usp=drivesdk</t>
  </si>
  <si>
    <t>Dr. Muhammad Agung Sunusi, SP, M.Si.</t>
  </si>
  <si>
    <t>sunusiagung75@gmail.com</t>
  </si>
  <si>
    <t>082114441160</t>
  </si>
  <si>
    <t>Komonikatif dan sistematis</t>
  </si>
  <si>
    <t>1HcAqJtxbaQ263fak-qqg34MlR1ikRp9l</t>
  </si>
  <si>
    <t>https://drive.google.com/file/d/1HcAqJtxbaQ263fak-qqg34MlR1ikRp9l/view?usp=drivesdk</t>
  </si>
  <si>
    <t>Wahid Sarifudin</t>
  </si>
  <si>
    <t>sarifudinwahid184@gmail.com</t>
  </si>
  <si>
    <t>081220658852</t>
  </si>
  <si>
    <t>webinnar ini sangat bermanfaat untuk penyediaan benih pisang bersertifikat secara nasional</t>
  </si>
  <si>
    <t>1jm6UXfU3smOBigkj1DTludxgBwHExfAb</t>
  </si>
  <si>
    <t>https://drive.google.com/file/d/1jm6UXfU3smOBigkj1DTludxgBwHExfAb/view?usp=drivesdk</t>
  </si>
  <si>
    <t>Muhlis, Sp</t>
  </si>
  <si>
    <t>1B3rPcRGqdsu3f5jBlL6HKEKoEA01olp7</t>
  </si>
  <si>
    <t>https://drive.google.com/file/d/1B3rPcRGqdsu3f5jBlL6HKEKoEA01olp7/view?usp=drivesdk</t>
  </si>
  <si>
    <t>Bambang Puryoko,SP</t>
  </si>
  <si>
    <t>puryokobambang @gmail.com</t>
  </si>
  <si>
    <t>081329172444</t>
  </si>
  <si>
    <t>Kasi Pengasawan danSertifikasi Tan.Perkebunan dan Hortikultura</t>
  </si>
  <si>
    <t>1Px7N66OHhQqu6bmrN1EMYvurZhxlEalp</t>
  </si>
  <si>
    <t>https://drive.google.com/file/d/1Px7N66OHhQqu6bmrN1EMYvurZhxlEalp/view?usp=drivesdk</t>
  </si>
  <si>
    <t xml:space="preserve">YULI ASTINI IRAWATI, SP. </t>
  </si>
  <si>
    <t>yuliakana@gmail.com</t>
  </si>
  <si>
    <t>081553563135</t>
  </si>
  <si>
    <t>1HEuCIWmXn-7IF3MhKjl5pQDUm-uaYgYD</t>
  </si>
  <si>
    <t>https://drive.google.com/file/d/1HEuCIWmXn-7IF3MhKjl5pQDUm-uaYgYD/view?usp=drivesdk</t>
  </si>
  <si>
    <t>Muara Sianipar, S.T.</t>
  </si>
  <si>
    <t>sianipar.ra@yahoo.com</t>
  </si>
  <si>
    <t>081260659064</t>
  </si>
  <si>
    <t>Instruktur</t>
  </si>
  <si>
    <t>Budidaya pisang menguntungkan dengan budidaya tanaman tumpang sari</t>
  </si>
  <si>
    <t>16EsmU9JHrR1ebfDtDAofbL9IkBaPSxmA</t>
  </si>
  <si>
    <t>https://drive.google.com/file/d/16EsmU9JHrR1ebfDtDAofbL9IkBaPSxmA/view?usp=drivesdk</t>
  </si>
  <si>
    <t>Agustinus Gunawan Setyadi, SP</t>
  </si>
  <si>
    <t>gunawanagustinus181@gmail.com</t>
  </si>
  <si>
    <t>082363365533</t>
  </si>
  <si>
    <t>Mohon materi manggis</t>
  </si>
  <si>
    <t>1FFiSQnK5oSDIIcnEGU9vtpgUAZjqoBy-</t>
  </si>
  <si>
    <t>https://drive.google.com/file/d/1FFiSQnK5oSDIIcnEGU9vtpgUAZjqoBy-/view?usp=drivesdk</t>
  </si>
  <si>
    <t>KHAIRUNNISAK</t>
  </si>
  <si>
    <t>khairunnisak197@gmail.com</t>
  </si>
  <si>
    <t>085270829255</t>
  </si>
  <si>
    <t>1TjkLMuCGahbyTVuNdTZ8ie0yJZ_oh6uo</t>
  </si>
  <si>
    <t>https://drive.google.com/file/d/1TjkLMuCGahbyTVuNdTZ8ie0yJZ_oh6uo/view?usp=drivesdk</t>
  </si>
  <si>
    <t>KARTINA, SE</t>
  </si>
  <si>
    <t>Kartina2606@gamail.com</t>
  </si>
  <si>
    <t>085245958859</t>
  </si>
  <si>
    <t>Sangat saya inginkan kegiatan ini,berhubung saya hidup di kampung</t>
  </si>
  <si>
    <t>1FPUOJbPska2p3SuuQ4xEnM6SZYTBP7u_</t>
  </si>
  <si>
    <t>https://drive.google.com/file/d/1FPUOJbPska2p3SuuQ4xEnM6SZYTBP7u_/view?usp=drivesdk</t>
  </si>
  <si>
    <t xml:space="preserve">Rimta Terra Rosa </t>
  </si>
  <si>
    <t>1pR8K8eKVBIM7OzjuNC7_c9uwkRnke-a1</t>
  </si>
  <si>
    <t>https://drive.google.com/file/d/1pR8K8eKVBIM7OzjuNC7_c9uwkRnke-a1/view?usp=drivesdk</t>
  </si>
  <si>
    <t>Febriandi Yur Rohman</t>
  </si>
  <si>
    <t>fbrnyrhmn@gmail.com</t>
  </si>
  <si>
    <t>083160265494</t>
  </si>
  <si>
    <t>cukup</t>
  </si>
  <si>
    <t>1DiYhNoYLjTwxtjI7NJtKUQBK9vaoL6da</t>
  </si>
  <si>
    <t>https://drive.google.com/file/d/1DiYhNoYLjTwxtjI7NJtKUQBK9vaoL6da/view?usp=drivesdk</t>
  </si>
  <si>
    <t>Wildan Zaki Mubarok, M.P</t>
  </si>
  <si>
    <t>wildanzaki17@gmail.com</t>
  </si>
  <si>
    <t>085858660918</t>
  </si>
  <si>
    <t>Follow up kegiatan terus di-update</t>
  </si>
  <si>
    <t>1ciZnhzxas5-yweBAyD7HOjVQlOrpCp7W</t>
  </si>
  <si>
    <t>https://drive.google.com/file/d/1ciZnhzxas5-yweBAyD7HOjVQlOrpCp7W/view?usp=drivesdk</t>
  </si>
  <si>
    <t>Document successfully created; Document successfully merged; PDF created; !!Error Sending Emails: Service invoked too many times for one day: email.; Run via form trigger as irchamriyadi2000@gmail.com; Timestamp: Sep 6 2021 10:13 PM</t>
  </si>
  <si>
    <t>1njPOtEby0Yz76Q2cPpa6Yt6Ih2d4fIYb</t>
  </si>
  <si>
    <t>https://drive.google.com/file/d/1njPOtEby0Yz76Q2cPpa6Yt6Ih2d4fIYb/view?usp=drivesdk</t>
  </si>
  <si>
    <t>Drs. Teguh Soeharto MPd</t>
  </si>
  <si>
    <t>teguhsoehartompd@gmail.com</t>
  </si>
  <si>
    <t>081513918646</t>
  </si>
  <si>
    <t>Guru</t>
  </si>
  <si>
    <t>Tingkatkan kualitas</t>
  </si>
  <si>
    <t>1b17n5vKQCv51jTmyURW7SwxGxym4qD2_</t>
  </si>
  <si>
    <t>https://drive.google.com/file/d/1b17n5vKQCv51jTmyURW7SwxGxym4qD2_/view?usp=drivesdk</t>
  </si>
  <si>
    <t xml:space="preserve">DEDAH KURNIATI </t>
  </si>
  <si>
    <t xml:space="preserve">dedahkurniati12@gmail.com </t>
  </si>
  <si>
    <t>085294269065</t>
  </si>
  <si>
    <t>1hWWSxdAaPSsXFCcLrJu2nIfLXwaRNak4</t>
  </si>
  <si>
    <t>https://drive.google.com/file/d/1hWWSxdAaPSsXFCcLrJu2nIfLXwaRNak4/view?usp=drivesdk</t>
  </si>
  <si>
    <t>SUGIONO</t>
  </si>
  <si>
    <t>eginazar4@gmail.com</t>
  </si>
  <si>
    <t>+6285704428216</t>
  </si>
  <si>
    <t>1QTQJ5UbQtFXVR6LvyDdXuEu8aD0J40za</t>
  </si>
  <si>
    <t>https://drive.google.com/file/d/1QTQJ5UbQtFXVR6LvyDdXuEu8aD0J40za/view?usp=drivesdk</t>
  </si>
  <si>
    <t>Muhammad Gadafi, SST.,MMA</t>
  </si>
  <si>
    <t>dafi.mamas@gmail.com</t>
  </si>
  <si>
    <t>082366772425</t>
  </si>
  <si>
    <t>Bagus dan lanjutkan</t>
  </si>
  <si>
    <t>1m4Xx2i3U_7DnYnqMHb0nAci2HdHgFeqk</t>
  </si>
  <si>
    <t>https://drive.google.com/file/d/1m4Xx2i3U_7DnYnqMHb0nAci2HdHgFeqk/view?usp=drivesdk</t>
  </si>
  <si>
    <t>Sahrul Arif, SP. MSi</t>
  </si>
  <si>
    <t>Nyimakuba@ymail.com</t>
  </si>
  <si>
    <t>081284813907</t>
  </si>
  <si>
    <t>1kVd8BX12hAHMXINsd35hjoOhzI-WxQgL</t>
  </si>
  <si>
    <t>https://drive.google.com/file/d/1kVd8BX12hAHMXINsd35hjoOhzI-WxQgL/view?usp=drivesdk</t>
  </si>
  <si>
    <t>ABDUL LAMIN</t>
  </si>
  <si>
    <t>bentengjawaabdul@gmail.com</t>
  </si>
  <si>
    <t>085238758265</t>
  </si>
  <si>
    <t>Sangat membantu,siap mengikuti sesen selanjutnya apabila mendapat informasi</t>
  </si>
  <si>
    <t>1d80RbwhEE-oATR6Eett6PWkd71UOogO3</t>
  </si>
  <si>
    <t>https://drive.google.com/file/d/1d80RbwhEE-oATR6Eett6PWkd71UOogO3/view?usp=drivesdk</t>
  </si>
  <si>
    <t>ARIEF KUSDINAR, S.Sos</t>
  </si>
  <si>
    <t>ariefkusdinar.ak@gmail.com</t>
  </si>
  <si>
    <t>081223241978</t>
  </si>
  <si>
    <t>ANALIS TENAGA KERJA</t>
  </si>
  <si>
    <t>Mohon diperbanyak kegiatan webinar sejenis di masa yang akan datang</t>
  </si>
  <si>
    <t>185V1Ur3cQBuf6qTwgo5aDr0D72SKunje</t>
  </si>
  <si>
    <t>https://drive.google.com/file/d/185V1Ur3cQBuf6qTwgo5aDr0D72SKunje/view?usp=drivesdk</t>
  </si>
  <si>
    <t>Ir. Sri Haryati</t>
  </si>
  <si>
    <t>haryatiprih@gmail.com</t>
  </si>
  <si>
    <t>082122338894</t>
  </si>
  <si>
    <t xml:space="preserve">Sangat Menarik </t>
  </si>
  <si>
    <t>1C3vN18wNtxkyniWm-Kg-L1AbGzbEwskm</t>
  </si>
  <si>
    <t>https://drive.google.com/file/d/1C3vN18wNtxkyniWm-Kg-L1AbGzbEwskm/view?usp=drivesdk</t>
  </si>
  <si>
    <t>Muh Basuki</t>
  </si>
  <si>
    <t>basuki99936@gmail.com</t>
  </si>
  <si>
    <t>085329887998</t>
  </si>
  <si>
    <t>1S9V_rPc_aPKbaQld30hd1LZJViKaLszy</t>
  </si>
  <si>
    <t>https://drive.google.com/file/d/1S9V_rPc_aPKbaQld30hd1LZJViKaLszy/view?usp=drivesdk</t>
  </si>
  <si>
    <t>IR. RACHMI HIDAYATI, M.M</t>
  </si>
  <si>
    <t>rachmihidayati2019@gmail.com</t>
  </si>
  <si>
    <t>081366638924</t>
  </si>
  <si>
    <t>1k84F_a3GmMkwu86qXXlEPCDRah3JPLDQ</t>
  </si>
  <si>
    <t>https://drive.google.com/file/d/1k84F_a3GmMkwu86qXXlEPCDRah3JPLDQ/view?usp=drivesdk</t>
  </si>
  <si>
    <t>Seska Kaleb, SP</t>
  </si>
  <si>
    <t>seskakaleb@gmail.com</t>
  </si>
  <si>
    <t>085256256925</t>
  </si>
  <si>
    <t>1OyJRlASniyi9GWxpVp9mAcXWRSyiFcFj</t>
  </si>
  <si>
    <t>https://drive.google.com/file/d/1OyJRlASniyi9GWxpVp9mAcXWRSyiFcFj/view?usp=drivesdk</t>
  </si>
  <si>
    <t>FAKHRUDDIN, SP</t>
  </si>
  <si>
    <t>rudipotenza@gmail.com</t>
  </si>
  <si>
    <t>081959271900</t>
  </si>
  <si>
    <t>WEBINAR MANTAP</t>
  </si>
  <si>
    <t>1-sZW_hVunILV6-Xu_hqw0BXSJAZaBKUx</t>
  </si>
  <si>
    <t>https://drive.google.com/file/d/1-sZW_hVunILV6-Xu_hqw0BXSJAZaBKUx/view?usp=drivesdk</t>
  </si>
  <si>
    <t>DENI SATRIAMAN SP</t>
  </si>
  <si>
    <t>deni.satriaman@gmail.com</t>
  </si>
  <si>
    <t>081808805840</t>
  </si>
  <si>
    <t>mantap webinarnya</t>
  </si>
  <si>
    <t>1-S_37Jc-pIsAHkHcjVglTDFCyjIDYSE-</t>
  </si>
  <si>
    <t>https://drive.google.com/file/d/1-S_37Jc-pIsAHkHcjVglTDFCyjIDYSE-/view?usp=drivesdk</t>
  </si>
  <si>
    <t>Rachmad Wijaya</t>
  </si>
  <si>
    <t>rachmadwijaya2016@gmail.com</t>
  </si>
  <si>
    <t>082334391332</t>
  </si>
  <si>
    <t>jarang ada bibit pisang yang bersertifikat di wilayah saya</t>
  </si>
  <si>
    <t>1TxhDZAJ8_FMPUHN8oMSeDwmQwSQBVh0v</t>
  </si>
  <si>
    <t>https://drive.google.com/file/d/1TxhDZAJ8_FMPUHN8oMSeDwmQwSQBVh0v/view?usp=drivesdk</t>
  </si>
  <si>
    <t>SUPRIYANTA, SP</t>
  </si>
  <si>
    <t>supriyanta1965@yahoo.com</t>
  </si>
  <si>
    <t>082134060009</t>
  </si>
  <si>
    <t>1b6_NepR57TuHs32W0VzdxbeMhyHT9kWm</t>
  </si>
  <si>
    <t>https://drive.google.com/file/d/1b6_NepR57TuHs32W0VzdxbeMhyHT9kWm/view?usp=drivesdk</t>
  </si>
  <si>
    <t>TEGUH YULIANTO</t>
  </si>
  <si>
    <t>yulianto20teguh@gmail.com</t>
  </si>
  <si>
    <t>081259678549</t>
  </si>
  <si>
    <t>Alhamdulilah cocok  dan bermanfaat materinya</t>
  </si>
  <si>
    <t>1hlbL8VlriVQGwVFX1wJIOrdvaYYlXCtO</t>
  </si>
  <si>
    <t>https://drive.google.com/file/d/1hlbL8VlriVQGwVFX1wJIOrdvaYYlXCtO/view?usp=drivesdk</t>
  </si>
  <si>
    <t>MADE SUMANTIASA</t>
  </si>
  <si>
    <t>sumanbagus635@gmail.com</t>
  </si>
  <si>
    <t>081246979363</t>
  </si>
  <si>
    <t>Sangat menginspirasi semoga berlanjut</t>
  </si>
  <si>
    <t>1uLNuzrIvR2OuMC5e2Sn0oSWy3ZXIFTkc</t>
  </si>
  <si>
    <t>https://drive.google.com/file/d/1uLNuzrIvR2OuMC5e2Sn0oSWy3ZXIFTkc/view?usp=drivesdk</t>
  </si>
  <si>
    <t>Anggara Widiyatno</t>
  </si>
  <si>
    <t>anggarawidiyatno@gmail.com</t>
  </si>
  <si>
    <t>08122065227</t>
  </si>
  <si>
    <t>Cukup Baik</t>
  </si>
  <si>
    <t>1GN6VbUMtU83RqagKn1paHBXMIDEqwPXa</t>
  </si>
  <si>
    <t>https://drive.google.com/file/d/1GN6VbUMtU83RqagKn1paHBXMIDEqwPXa/view?usp=drivesdk</t>
  </si>
  <si>
    <t>YACONUS KURNIAWAN, SP.</t>
  </si>
  <si>
    <t>yaconusk@gmail.com</t>
  </si>
  <si>
    <t>085816656979</t>
  </si>
  <si>
    <t xml:space="preserve">menambah ilmu mengenai pemiolihan bibit pisang yang unggul untuk mendongkrak produktivitas </t>
  </si>
  <si>
    <t>12QxKIcmGGUWV4iyjsxQJTQaMYUIxalRS</t>
  </si>
  <si>
    <t>https://drive.google.com/file/d/12QxKIcmGGUWV4iyjsxQJTQaMYUIxalRS/view?usp=drivesdk</t>
  </si>
  <si>
    <t>Novi Catur Wulandari</t>
  </si>
  <si>
    <t>novicaturw@gmail.com</t>
  </si>
  <si>
    <t>085742852850</t>
  </si>
  <si>
    <t>1GvUJ_f97oa2u3msf42SJd92Zv1oqPNHG</t>
  </si>
  <si>
    <t>https://drive.google.com/file/d/1GvUJ_f97oa2u3msf42SJd92Zv1oqPNHG/view?usp=drivesdk</t>
  </si>
  <si>
    <t>MERI SUSANTI, SP</t>
  </si>
  <si>
    <t>mery_vellone@engineer.com</t>
  </si>
  <si>
    <t>08127587711</t>
  </si>
  <si>
    <t>Ka.UPT BENIH DAN PERLINTAN</t>
  </si>
  <si>
    <t>MATERI MENAMBAH WAWASAN</t>
  </si>
  <si>
    <t>1b3GvNnHxFQqDVIS0qlZnkM3pQbd4gWu3</t>
  </si>
  <si>
    <t>https://drive.google.com/file/d/1b3GvNnHxFQqDVIS0qlZnkM3pQbd4gWu3/view?usp=drivesdk</t>
  </si>
  <si>
    <t>Drh. Asila</t>
  </si>
  <si>
    <t>asila.martawijaya@gmail.com</t>
  </si>
  <si>
    <t>08992530071</t>
  </si>
  <si>
    <t>Prakatisi dokter hewan</t>
  </si>
  <si>
    <t>Sdh bgs bgt</t>
  </si>
  <si>
    <t>1o_9lRamiag8n03oyLpHNNk2n6eHaoBBp</t>
  </si>
  <si>
    <t>https://drive.google.com/file/d/1o_9lRamiag8n03oyLpHNNk2n6eHaoBBp/view?usp=drivesdk</t>
  </si>
  <si>
    <t>HERYUS SETIAWAN, A.Md.</t>
  </si>
  <si>
    <t>heryussetiawan76@gmail.com</t>
  </si>
  <si>
    <t>082372674036</t>
  </si>
  <si>
    <t>1l4FbgpQ6MKQQNOpogvyiWydXeZ8bWafG</t>
  </si>
  <si>
    <t>https://drive.google.com/file/d/1l4FbgpQ6MKQQNOpogvyiWydXeZ8bWafG/view?usp=drivesdk</t>
  </si>
  <si>
    <t>CHRISTIANTI WULANDARI, SP</t>
  </si>
  <si>
    <t>iikwulandari78@gmail.com</t>
  </si>
  <si>
    <t>085852748878</t>
  </si>
  <si>
    <t>sangat menarik</t>
  </si>
  <si>
    <t>1_-gusMAnLbXhtVCAkYQoPJ0X3cPlRrNg</t>
  </si>
  <si>
    <t>https://drive.google.com/file/d/1_-gusMAnLbXhtVCAkYQoPJ0X3cPlRrNg/view?usp=drivesdk</t>
  </si>
  <si>
    <t>Afiq Bahartika</t>
  </si>
  <si>
    <t>afiqbahartika.cdk1@gmail.com</t>
  </si>
  <si>
    <t>085643432323</t>
  </si>
  <si>
    <t>Penyuluh Kehutanan</t>
  </si>
  <si>
    <t>Bagus, sebagai tambahan informasi bagi kami penyuluh kehutanan dalam pelaksanaan agroforestry</t>
  </si>
  <si>
    <t>1e8lzWETGjxPRj4R2p7C85KX3Qdvcaye_</t>
  </si>
  <si>
    <t>https://drive.google.com/file/d/1e8lzWETGjxPRj4R2p7C85KX3Qdvcaye_/view?usp=drivesdk</t>
  </si>
  <si>
    <t>IR. GUNUNG RAMSEN SITUMORANG</t>
  </si>
  <si>
    <t>Jan.sevenson@gmail.com</t>
  </si>
  <si>
    <t>082258423702</t>
  </si>
  <si>
    <t>MENDAPATKAN WAWASAN BARU TENTANG PRODUKSI BENIH PISANG BERMUTU UNTUK MENDUKUNG PENGEMBANGAN KAMPUNG DAN KAWASAN PISANG NASIONAL</t>
  </si>
  <si>
    <t>1ATAR1cCzW_ckCl_WzsuqnmaCslMhRFTx</t>
  </si>
  <si>
    <t>https://drive.google.com/file/d/1ATAR1cCzW_ckCl_WzsuqnmaCslMhRFTx/view?usp=drivesdk</t>
  </si>
  <si>
    <t>Alwi.SP</t>
  </si>
  <si>
    <t>alwisp170@g.mail.com</t>
  </si>
  <si>
    <t>082293500644</t>
  </si>
  <si>
    <t>Terima kasih sdh d fasilitasi utk mengikuti kegiatan ini</t>
  </si>
  <si>
    <t>16EbtsevRszGL9SudLqs4yPb91I--LvV8</t>
  </si>
  <si>
    <t>https://drive.google.com/file/d/16EbtsevRszGL9SudLqs4yPb91I--LvV8/view?usp=drivesdk</t>
  </si>
  <si>
    <t>Document successfully created; Document successfully merged; PDF created; !!Error Sending Emails: Service invoked too many times for one day: email.; Run via form trigger as irchamriyadi2000@gmail.com; Timestamp: Sep 6 2021 10:14 PM</t>
  </si>
  <si>
    <t>Baroyi</t>
  </si>
  <si>
    <t>baroyi.12@gmail.com</t>
  </si>
  <si>
    <t>081393457701</t>
  </si>
  <si>
    <t xml:space="preserve">Kegiatan sangat bagus sekali &amp; bermanfaat. semoga bisa berkelanjutan. terima kasih. </t>
  </si>
  <si>
    <t>1iqQ5J4WBaWNqexf592S3mOwpFQucW2w2</t>
  </si>
  <si>
    <t>https://drive.google.com/file/d/1iqQ5J4WBaWNqexf592S3mOwpFQucW2w2/view?usp=drivesdk</t>
  </si>
  <si>
    <t>Dewi Erika Pandjaitan</t>
  </si>
  <si>
    <t>dwipa12@yahoo.co.id</t>
  </si>
  <si>
    <t>081385311450</t>
  </si>
  <si>
    <t>1WsCVSwiB-BbGDnLq6X7TaXnwbLYC4L88</t>
  </si>
  <si>
    <t>https://drive.google.com/file/d/1WsCVSwiB-BbGDnLq6X7TaXnwbLYC4L88/view?usp=drivesdk</t>
  </si>
  <si>
    <t>Priska Anissa Poetri Suwardi</t>
  </si>
  <si>
    <t>priska.esl@gmail.com</t>
  </si>
  <si>
    <t>081526138725</t>
  </si>
  <si>
    <t>sangat baik, dapat menambah ilmu untuk dapat di bagikan ke masyarakat pada khususnya Petani dalam mengembangkan Tanaman Hortikultura Pisang</t>
  </si>
  <si>
    <t>1M58ZBZm9UTD6uP411wpjYaOzIsRRFNkM</t>
  </si>
  <si>
    <t>https://drive.google.com/file/d/1M58ZBZm9UTD6uP411wpjYaOzIsRRFNkM/view?usp=drivesdk</t>
  </si>
  <si>
    <t>Dahlan</t>
  </si>
  <si>
    <t>dahlan64.bapeltan@gmail.com</t>
  </si>
  <si>
    <t>087820249111</t>
  </si>
  <si>
    <t>Alhamdulilah sudah mengembangkan materi pertanian pisang,perlu di pertahankan supaya tetap pertanian lebih maju</t>
  </si>
  <si>
    <t>18GcteXmQrIG4YK_G_jX1DBiuv1JBLTl0</t>
  </si>
  <si>
    <t>https://drive.google.com/file/d/18GcteXmQrIG4YK_G_jX1DBiuv1JBLTl0/view?usp=drivesdk</t>
  </si>
  <si>
    <t>Diah Rochana Puspitasari</t>
  </si>
  <si>
    <t>drochana001@gmail.com</t>
  </si>
  <si>
    <t>085200701885</t>
  </si>
  <si>
    <t>FU</t>
  </si>
  <si>
    <t>1J_WHctngR-RN8H98o0GF86Q05WFud9ur</t>
  </si>
  <si>
    <t>https://drive.google.com/file/d/1J_WHctngR-RN8H98o0GF86Q05WFud9ur/view?usp=drivesdk</t>
  </si>
  <si>
    <t>Lusiar Agus, SP</t>
  </si>
  <si>
    <t>lusiaragus65@gmail.com</t>
  </si>
  <si>
    <t>081336338129</t>
  </si>
  <si>
    <t>1VuUg_fuQ2wi3_ivsOwMdAgESuWDdB8xO</t>
  </si>
  <si>
    <t>https://drive.google.com/file/d/1VuUg_fuQ2wi3_ivsOwMdAgESuWDdB8xO/view?usp=drivesdk</t>
  </si>
  <si>
    <t>LALU SUPARLAN, S.P.</t>
  </si>
  <si>
    <t>lalusuparlan03@gmail.com</t>
  </si>
  <si>
    <t>081803678414</t>
  </si>
  <si>
    <t>Semoga kegiatannya berkelanjutan</t>
  </si>
  <si>
    <t>1U6_X8UeogmMRF607ZA8zhxKes-vzzmf-</t>
  </si>
  <si>
    <t>https://drive.google.com/file/d/1U6_X8UeogmMRF607ZA8zhxKes-vzzmf-/view?usp=drivesdk</t>
  </si>
  <si>
    <t>Eka Yulyana</t>
  </si>
  <si>
    <t>juliannaeka@gmail.com</t>
  </si>
  <si>
    <t>085794910591</t>
  </si>
  <si>
    <t>1n-FfXKzjB2fHt1xXG7me1FG5Pi4PVYox</t>
  </si>
  <si>
    <t>https://drive.google.com/file/d/1n-FfXKzjB2fHt1xXG7me1FG5Pi4PVYox/view?usp=drivesdk</t>
  </si>
  <si>
    <t>PURWANTO, S.P.</t>
  </si>
  <si>
    <t>purwanto204@gmail.com</t>
  </si>
  <si>
    <t>081329085760</t>
  </si>
  <si>
    <t>Alhamdulillah dapat ilmu bermanfaat</t>
  </si>
  <si>
    <t>1-5s0ojciccBMEL9SLUSl3K2YBPXjtJ80</t>
  </si>
  <si>
    <t>https://drive.google.com/file/d/1-5s0ojciccBMEL9SLUSl3K2YBPXjtJ80/view?usp=drivesdk</t>
  </si>
  <si>
    <t>AFRIANY SISKA YULIARTI,S.P</t>
  </si>
  <si>
    <t>afrianysiska@gmail.com</t>
  </si>
  <si>
    <t>085293760624</t>
  </si>
  <si>
    <t>1cBVqJZh9ZTs_Q6mwTZsxuHw3L1xsYzrz</t>
  </si>
  <si>
    <t>https://drive.google.com/file/d/1cBVqJZh9ZTs_Q6mwTZsxuHw3L1xsYzrz/view?usp=drivesdk</t>
  </si>
  <si>
    <t>Nazwa Asrita Nursabrina</t>
  </si>
  <si>
    <t>nazwaasrita@gmail.com</t>
  </si>
  <si>
    <t>085714135442</t>
  </si>
  <si>
    <t>good job</t>
  </si>
  <si>
    <t>19u8_VfxvZlZluiZRrHfO57EkzVflKCUD</t>
  </si>
  <si>
    <t>https://drive.google.com/file/d/19u8_VfxvZlZluiZRrHfO57EkzVflKCUD/view?usp=drivesdk</t>
  </si>
  <si>
    <t>Muhammadiah, SP</t>
  </si>
  <si>
    <t>Muhammadiah456@gmail.com</t>
  </si>
  <si>
    <t>082188260977</t>
  </si>
  <si>
    <t>19yYPpOtC8m9aHzBViMywgbgPcTZ1qIwR</t>
  </si>
  <si>
    <t>https://drive.google.com/file/d/19yYPpOtC8m9aHzBViMywgbgPcTZ1qIwR/view?usp=drivesdk</t>
  </si>
  <si>
    <t>Widya Kusuma Wardhani</t>
  </si>
  <si>
    <t>manggiswidya@yahoo.com</t>
  </si>
  <si>
    <t>082229852808</t>
  </si>
  <si>
    <t>memberikan ilmu dan pengalaman yang bisa diterapkan untuk dilakukan di lapangan</t>
  </si>
  <si>
    <t>1-_V-WCJ8y9RK-_PdWxfMGwdt9LJzLQEZ</t>
  </si>
  <si>
    <t>https://drive.google.com/file/d/1-_V-WCJ8y9RK-_PdWxfMGwdt9LJzLQEZ/view?usp=drivesdk</t>
  </si>
  <si>
    <t>Nurhadi, S.H,M.Pd.I</t>
  </si>
  <si>
    <t>nurhadiborneo5@gmail.com</t>
  </si>
  <si>
    <t>082266045243</t>
  </si>
  <si>
    <t>TNI</t>
  </si>
  <si>
    <t>Belajar,dan mengembangkan bakat,</t>
  </si>
  <si>
    <t>1EHtJPDbl4FqAxz2MnoncStEomqmzLI12</t>
  </si>
  <si>
    <t>https://drive.google.com/file/d/1EHtJPDbl4FqAxz2MnoncStEomqmzLI12/view?usp=drivesdk</t>
  </si>
  <si>
    <t>Ir. Sri Indah Mulyati, M. Si</t>
  </si>
  <si>
    <t>m.sriindah@yahoo.co.id</t>
  </si>
  <si>
    <t>08127822771</t>
  </si>
  <si>
    <t>18MF87Q3Psq63a7CwoFbcGza3u2shHWDK</t>
  </si>
  <si>
    <t>https://drive.google.com/file/d/18MF87Q3Psq63a7CwoFbcGza3u2shHWDK/view?usp=drivesdk</t>
  </si>
  <si>
    <t>HENNY KUSUMA NEGARA, S.P.</t>
  </si>
  <si>
    <t>henny_vpm@yahoo.com</t>
  </si>
  <si>
    <t>081381802634</t>
  </si>
  <si>
    <t>Makasih.. materi sangat bermanfaat buat kami</t>
  </si>
  <si>
    <t>1O2VRjn8Inf4UBKM6zaBsbxlRP8R6D8LH</t>
  </si>
  <si>
    <t>https://drive.google.com/file/d/1O2VRjn8Inf4UBKM6zaBsbxlRP8R6D8LH/view?usp=drivesdk</t>
  </si>
  <si>
    <t>Materi sangat menarik untuk disimak</t>
  </si>
  <si>
    <t>1Gn7MAL78lgT44PkY-Z3Yom1W5Io_lTD6</t>
  </si>
  <si>
    <t>https://drive.google.com/file/d/1Gn7MAL78lgT44PkY-Z3Yom1W5Io_lTD6/view?usp=drivesdk</t>
  </si>
  <si>
    <t>MUHSIN HABIBI, S.P</t>
  </si>
  <si>
    <t>habibimuhsin8@gmail.com</t>
  </si>
  <si>
    <t>085716507507</t>
  </si>
  <si>
    <t>MENAMBAH ILMU DAN WAWASAN MENGENAI PISANG</t>
  </si>
  <si>
    <t>1JJUEA9nQ1ojbKZgbVQ6hUk_Hb6I2-wzU</t>
  </si>
  <si>
    <t>https://drive.google.com/file/d/1JJUEA9nQ1ojbKZgbVQ6hUk_Hb6I2-wzU/view?usp=drivesdk</t>
  </si>
  <si>
    <t>Vinorita, SP</t>
  </si>
  <si>
    <t>usahatani.kediri@gmail.com</t>
  </si>
  <si>
    <t>085855857474</t>
  </si>
  <si>
    <t>materi bermanfaat</t>
  </si>
  <si>
    <t>1L6-imT8FIowSxCQEiAmAC5IZDgPLLgRT</t>
  </si>
  <si>
    <t>https://drive.google.com/file/d/1L6-imT8FIowSxCQEiAmAC5IZDgPLLgRT/view?usp=drivesdk</t>
  </si>
  <si>
    <t>HERY PURWANTO, SP</t>
  </si>
  <si>
    <t>ryryuga@gmail.com</t>
  </si>
  <si>
    <t>082253395269</t>
  </si>
  <si>
    <t>Sangat bermanfaat sekali</t>
  </si>
  <si>
    <t>1RmURmAudtJ9biThBxARDI5r4e1UNi74K</t>
  </si>
  <si>
    <t>https://drive.google.com/file/d/1RmURmAudtJ9biThBxARDI5r4e1UNi74K/view?usp=drivesdk</t>
  </si>
  <si>
    <t>Susanti, SP.</t>
  </si>
  <si>
    <t>susanti_bms@yahoo.com</t>
  </si>
  <si>
    <t>081327733350</t>
  </si>
  <si>
    <t xml:space="preserve">sangat bermanfaat </t>
  </si>
  <si>
    <t>1S28uZtxom3hwgBZEfVbYstTrTMhtws_4</t>
  </si>
  <si>
    <t>https://drive.google.com/file/d/1S28uZtxom3hwgBZEfVbYstTrTMhtws_4/view?usp=drivesdk</t>
  </si>
  <si>
    <t>Document successfully created; Document successfully merged; PDF created; !!Error Sending Emails: Service invoked too many times for one day: email.; Run via form trigger as irchamriyadi2000@gmail.com; Timestamp: Sep 6 2021 10:15 PM</t>
  </si>
  <si>
    <t>Dwi Kurniawati, S.P</t>
  </si>
  <si>
    <t>dwidkurnia82@gmail.com</t>
  </si>
  <si>
    <t>082349233344</t>
  </si>
  <si>
    <t>Analis data dan informasi</t>
  </si>
  <si>
    <t>1BdyoUk_hAkRK1wju3CQaUeS3Rp1-T6Y6</t>
  </si>
  <si>
    <t>https://drive.google.com/file/d/1BdyoUk_hAkRK1wju3CQaUeS3Rp1-T6Y6/view?usp=drivesdk</t>
  </si>
  <si>
    <t>Sarmad,S.Pd</t>
  </si>
  <si>
    <t>Sinalillah@gmail.com</t>
  </si>
  <si>
    <t>082210693343</t>
  </si>
  <si>
    <t>Petani8</t>
  </si>
  <si>
    <t>Lanjutkan ser tani</t>
  </si>
  <si>
    <t>1H0sxZcgEhb54o1sF4caMGTMgy7C3qZQj</t>
  </si>
  <si>
    <t>https://drive.google.com/file/d/1H0sxZcgEhb54o1sF4caMGTMgy7C3qZQj/view?usp=drivesdk</t>
  </si>
  <si>
    <t>DEWI ORIZA SP</t>
  </si>
  <si>
    <t>orizawijaya@gmail.com</t>
  </si>
  <si>
    <t>08175009715</t>
  </si>
  <si>
    <t>semoga semakin banyak buah lokal dibahas</t>
  </si>
  <si>
    <t>1kHqME2K6IwNamHH2qtAJm7OdAFDVZ0rz</t>
  </si>
  <si>
    <t>https://drive.google.com/file/d/1kHqME2K6IwNamHH2qtAJm7OdAFDVZ0rz/view?usp=drivesdk</t>
  </si>
  <si>
    <t>ERWANSYAH</t>
  </si>
  <si>
    <t>erwansyahurangulu79@gmail.com</t>
  </si>
  <si>
    <t>085750505564</t>
  </si>
  <si>
    <t>PENGOLAH DATA</t>
  </si>
  <si>
    <t>1WzqX-xTNwhz61ghDNCdbmCHC7tQ1uEa6</t>
  </si>
  <si>
    <t>https://drive.google.com/file/d/1WzqX-xTNwhz61ghDNCdbmCHC7tQ1uEa6/view?usp=drivesdk</t>
  </si>
  <si>
    <t>ANDRIANI ARI SUSANTI, SP</t>
  </si>
  <si>
    <t>andriani241010@gmail.com</t>
  </si>
  <si>
    <t>085258877697</t>
  </si>
  <si>
    <t>12dSItWuW0seZEMhLTQalLlw9MD9M3wQw</t>
  </si>
  <si>
    <t>https://drive.google.com/file/d/12dSItWuW0seZEMhLTQalLlw9MD9M3wQw/view?usp=drivesdk</t>
  </si>
  <si>
    <t>Rintya Khumaira</t>
  </si>
  <si>
    <t>rintyak64@gmail.com</t>
  </si>
  <si>
    <t>081310251310</t>
  </si>
  <si>
    <t>12IQzvYVOVWXGoJpCP-y44xOBryqyP9sN</t>
  </si>
  <si>
    <t>https://drive.google.com/file/d/12IQzvYVOVWXGoJpCP-y44xOBryqyP9sN/view?usp=drivesdk</t>
  </si>
  <si>
    <t>Ahadu Setiono, S.Hut</t>
  </si>
  <si>
    <t>ahadusetiono@gmail.com</t>
  </si>
  <si>
    <t>085345030515</t>
  </si>
  <si>
    <t>JFU</t>
  </si>
  <si>
    <t>sangat menambah pengetahuan dan wawasan</t>
  </si>
  <si>
    <t>1ZfineM-LN3_dbcU-qALIEzHiaeD4P1MK</t>
  </si>
  <si>
    <t>https://drive.google.com/file/d/1ZfineM-LN3_dbcU-qALIEzHiaeD4P1MK/view?usp=drivesdk</t>
  </si>
  <si>
    <t>I Gst. Nrh. Bgs. Priadi, S.TP</t>
  </si>
  <si>
    <t>gustipriadi@gmail.com</t>
  </si>
  <si>
    <t>081999277625</t>
  </si>
  <si>
    <t>Materi bagus dan menarik, menambah wawasan</t>
  </si>
  <si>
    <t>1weVkGO5um7_hzWJgXN2gMRhqBAj3KALu</t>
  </si>
  <si>
    <t>https://drive.google.com/file/d/1weVkGO5um7_hzWJgXN2gMRhqBAj3KALu/view?usp=drivesdk</t>
  </si>
  <si>
    <t>UNENG</t>
  </si>
  <si>
    <t>085246106124</t>
  </si>
  <si>
    <t>Staf Bidang hortikultura</t>
  </si>
  <si>
    <t>1H1VNKBRk51fwVvzAInR56kppsYQYNXSY</t>
  </si>
  <si>
    <t>https://drive.google.com/file/d/1H1VNKBRk51fwVvzAInR56kppsYQYNXSY/view?usp=drivesdk</t>
  </si>
  <si>
    <t>mukadimah, S. PKP</t>
  </si>
  <si>
    <t>mukadimahd@gmail.com</t>
  </si>
  <si>
    <t>081373485521</t>
  </si>
  <si>
    <t>1Ur6s2mxuCHnv4JIIk4hgGy4eA6ahcU3z</t>
  </si>
  <si>
    <t>https://drive.google.com/file/d/1Ur6s2mxuCHnv4JIIk4hgGy4eA6ahcU3z/view?usp=drivesdk</t>
  </si>
  <si>
    <t>ENDROWATI</t>
  </si>
  <si>
    <t>endrowatii12@gmail.com</t>
  </si>
  <si>
    <t>081325760943</t>
  </si>
  <si>
    <t>Sangat bermanfaat dalam budidaya pisang</t>
  </si>
  <si>
    <t>1dbloiY-kMnKqzo219HWFgaGqYtbouRry</t>
  </si>
  <si>
    <t>https://drive.google.com/file/d/1dbloiY-kMnKqzo219HWFgaGqYtbouRry/view?usp=drivesdk</t>
  </si>
  <si>
    <t>RINI EKOWATI</t>
  </si>
  <si>
    <t>ekowatirini@gmail.com</t>
  </si>
  <si>
    <t>081281247494</t>
  </si>
  <si>
    <t>BAGUS SEKALI PELUANGNYA</t>
  </si>
  <si>
    <t>1ZtA-QhupC4Du72e2Uwe5JEl-M5GnhmMo</t>
  </si>
  <si>
    <t>https://drive.google.com/file/d/1ZtA-QhupC4Du72e2Uwe5JEl-M5GnhmMo/view?usp=drivesdk</t>
  </si>
  <si>
    <t>Malawatimala00@gmail.com</t>
  </si>
  <si>
    <t>1MJPSaESVI1OAssibESIaizRPaL6oAdMf</t>
  </si>
  <si>
    <t>https://drive.google.com/file/d/1MJPSaESVI1OAssibESIaizRPaL6oAdMf/view?usp=drivesdk</t>
  </si>
  <si>
    <t>Bismark Putra Bintan SP</t>
  </si>
  <si>
    <t>putrabintan673@gmail.com</t>
  </si>
  <si>
    <t>081318701669</t>
  </si>
  <si>
    <t>1kYCwDeUfCE8tDcinCXnCy3XOsTONKJ3A</t>
  </si>
  <si>
    <t>https://drive.google.com/file/d/1kYCwDeUfCE8tDcinCXnCy3XOsTONKJ3A/view?usp=drivesdk</t>
  </si>
  <si>
    <t>Document successfully created; Document successfully merged; PDF created; !!Error Sending Emails: Service invoked too many times for one day: email.; Run via form trigger as irchamriyadi2000@gmail.com; Timestamp: Sep 6 2021 10:16 PM</t>
  </si>
  <si>
    <t>Ir. Made Ratnada, MP</t>
  </si>
  <si>
    <t>maderatnada295@gmail.com</t>
  </si>
  <si>
    <t>081339319636</t>
  </si>
  <si>
    <t>1Tz5NOJWP2wdj7xhNRWY3xh3IOqNgWMLt</t>
  </si>
  <si>
    <t>https://drive.google.com/file/d/1Tz5NOJWP2wdj7xhNRWY3xh3IOqNgWMLt/view?usp=drivesdk</t>
  </si>
  <si>
    <t>Marfriandi Hastinura Alamsyah</t>
  </si>
  <si>
    <t>marfriandiha@gmail.com</t>
  </si>
  <si>
    <t>081367506492</t>
  </si>
  <si>
    <t>Kasi PPI</t>
  </si>
  <si>
    <t>1m_BxC5MrQFThjb9NrqfqkCDqy0OpP802</t>
  </si>
  <si>
    <t>https://drive.google.com/file/d/1m_BxC5MrQFThjb9NrqfqkCDqy0OpP802/view?usp=drivesdk</t>
  </si>
  <si>
    <t>QURATUL AINI, SP</t>
  </si>
  <si>
    <t>quratulaini25@yahoo.com</t>
  </si>
  <si>
    <t>081364454886</t>
  </si>
  <si>
    <t>KABID TANAMAN PANGAN</t>
  </si>
  <si>
    <t>1obPTNvRYD8tKDeCZSINLgC5PfH59Qvly</t>
  </si>
  <si>
    <t>https://drive.google.com/file/d/1obPTNvRYD8tKDeCZSINLgC5PfH59Qvly/view?usp=drivesdk</t>
  </si>
  <si>
    <t>Olivia Datu Parung</t>
  </si>
  <si>
    <t>oliviadatupatung92@gmail.com</t>
  </si>
  <si>
    <t>082192902454</t>
  </si>
  <si>
    <t>18GAArk9GQ2NQV5Sb2Fo_4dyBcSrOLj0J</t>
  </si>
  <si>
    <t>https://drive.google.com/file/d/18GAArk9GQ2NQV5Sb2Fo_4dyBcSrOLj0J/view?usp=drivesdk</t>
  </si>
  <si>
    <t>DIAN KARTIKA SARI, S.TP</t>
  </si>
  <si>
    <t>dian.200485@gmail.com</t>
  </si>
  <si>
    <t>082220135914</t>
  </si>
  <si>
    <t>1fgSQk5EmVPOX0J_b87-ZYYcyZRgT9Jjl</t>
  </si>
  <si>
    <t>https://drive.google.com/file/d/1fgSQk5EmVPOX0J_b87-ZYYcyZRgT9Jjl/view?usp=drivesdk</t>
  </si>
  <si>
    <t>Mohammad Muslimin</t>
  </si>
  <si>
    <t>mohammadmuslimin9@gmail.com</t>
  </si>
  <si>
    <t>081377759234</t>
  </si>
  <si>
    <t>1bjSRdrVWL2YTyFEcCyAoukYWrq2fygKo</t>
  </si>
  <si>
    <t>https://drive.google.com/file/d/1bjSRdrVWL2YTyFEcCyAoukYWrq2fygKo/view?usp=drivesdk</t>
  </si>
  <si>
    <t>STHAVIRA LIBERTY GABUNG, SP</t>
  </si>
  <si>
    <t>sthavira.gabung1@gmail.com</t>
  </si>
  <si>
    <t>081241901063</t>
  </si>
  <si>
    <t>1ZLLizT6kMdN9WoWHzuV28iDrL94qK-im</t>
  </si>
  <si>
    <t>https://drive.google.com/file/d/1ZLLizT6kMdN9WoWHzuV28iDrL94qK-im/view?usp=drivesdk</t>
  </si>
  <si>
    <t>TUNGGUL RIGSIPAMRIH</t>
  </si>
  <si>
    <t>tunggul2009@gmail.com</t>
  </si>
  <si>
    <t>0816645202</t>
  </si>
  <si>
    <t>Menimba ilmu tentang pisang...</t>
  </si>
  <si>
    <t>1URU-cPPLzyV03unaLEivGgbvZwegHSyY</t>
  </si>
  <si>
    <t>https://drive.google.com/file/d/1URU-cPPLzyV03unaLEivGgbvZwegHSyY/view?usp=drivesdk</t>
  </si>
  <si>
    <t>FARIDA ROSANA MIRA</t>
  </si>
  <si>
    <t>farida.rosana@bppt.go.id</t>
  </si>
  <si>
    <t>085714140419</t>
  </si>
  <si>
    <t>Perekayasa</t>
  </si>
  <si>
    <t>Terima Kasih</t>
  </si>
  <si>
    <t>1J8-mXqZWeKcu8yQq-kstOF0HilEVcWvR</t>
  </si>
  <si>
    <t>https://drive.google.com/file/d/1J8-mXqZWeKcu8yQq-kstOF0HilEVcWvR/view?usp=drivesdk</t>
  </si>
  <si>
    <t>WASPODO BUDI PRAYITNO SP</t>
  </si>
  <si>
    <t>waspodopopt151268@gmail.com</t>
  </si>
  <si>
    <t>085331668815</t>
  </si>
  <si>
    <t xml:space="preserve">Berguna.untuk menambah wawasan perpisahan </t>
  </si>
  <si>
    <t>15da7x3yYEXqdlfndrm6X79fJx1lhSBQE</t>
  </si>
  <si>
    <t>https://drive.google.com/file/d/15da7x3yYEXqdlfndrm6X79fJx1lhSBQE/view?usp=drivesdk</t>
  </si>
  <si>
    <t>Hartono,SP</t>
  </si>
  <si>
    <t>hartonotanjung1963@gmail.com</t>
  </si>
  <si>
    <t>085232221600</t>
  </si>
  <si>
    <t>pelaksanaan bagia</t>
  </si>
  <si>
    <t>1ZBm1yCHDbT_UgcEDCgVRUg0IRhqhNjGT</t>
  </si>
  <si>
    <t>https://drive.google.com/file/d/1ZBm1yCHDbT_UgcEDCgVRUg0IRhqhNjGT/view?usp=drivesdk</t>
  </si>
  <si>
    <t>Sri Mulyati</t>
  </si>
  <si>
    <t>srimulyati227@yahoo.co.id</t>
  </si>
  <si>
    <t>085284057755</t>
  </si>
  <si>
    <t>DKP3 Kota Sukabumi</t>
  </si>
  <si>
    <t>1g4M0pmLl2ILJTEyDhYodEGUPzecMR6uf</t>
  </si>
  <si>
    <t>https://drive.google.com/file/d/1g4M0pmLl2ILJTEyDhYodEGUPzecMR6uf/view?usp=drivesdk</t>
  </si>
  <si>
    <t>Ir. Dedeh Hadiyanti, M.Si</t>
  </si>
  <si>
    <t>dedehhadiyanti@yahoo.com</t>
  </si>
  <si>
    <t>081377615694</t>
  </si>
  <si>
    <t>1HViReATSdeM96ok9A3Sf3sThRUT0SCNF</t>
  </si>
  <si>
    <t>https://drive.google.com/file/d/1HViReATSdeM96ok9A3Sf3sThRUT0SCNF/view?usp=drivesdk</t>
  </si>
  <si>
    <t>Sri Djoko Prijanto, SP</t>
  </si>
  <si>
    <t>sridjokoprijanto73@gmail.com</t>
  </si>
  <si>
    <t>082255394420</t>
  </si>
  <si>
    <t>1zaOSXqqU_PDqhUfeAOBUgPIZkIBckVoO</t>
  </si>
  <si>
    <t>https://drive.google.com/file/d/1zaOSXqqU_PDqhUfeAOBUgPIZkIBckVoO/view?usp=drivesdk</t>
  </si>
  <si>
    <t>Dr. Rudi Hartawan, SP., MP</t>
  </si>
  <si>
    <t>rudi2810@yahoo.com</t>
  </si>
  <si>
    <t>081367631573</t>
  </si>
  <si>
    <t>17OIwomnKtf0CFVqn-YhqgvRO7llqx76G</t>
  </si>
  <si>
    <t>https://drive.google.com/file/d/17OIwomnKtf0CFVqn-YhqgvRO7llqx76G/view?usp=drivesdk</t>
  </si>
  <si>
    <t>YULITA A.Md</t>
  </si>
  <si>
    <t>yulitaamd@gmail.com</t>
  </si>
  <si>
    <t>081352891663</t>
  </si>
  <si>
    <t>1ddiW3rKS5BDx0vLND5xx6mqHGHO7n8y4</t>
  </si>
  <si>
    <t>https://drive.google.com/file/d/1ddiW3rKS5BDx0vLND5xx6mqHGHO7n8y4/view?usp=drivesdk</t>
  </si>
  <si>
    <t>Thopan, SST</t>
  </si>
  <si>
    <t>thopan_ppl@yahoo.co.id</t>
  </si>
  <si>
    <t>081373025810</t>
  </si>
  <si>
    <t>Sangat bagus</t>
  </si>
  <si>
    <t>1x1F-numE3vGoQKUwH96xDKEHiJj3yvF7</t>
  </si>
  <si>
    <t>https://drive.google.com/file/d/1x1F-numE3vGoQKUwH96xDKEHiJj3yvF7/view?usp=drivesdk</t>
  </si>
  <si>
    <t>Ir. Rosikin, S.Pt, IPM</t>
  </si>
  <si>
    <t>rosikindeptan26@gmail.com</t>
  </si>
  <si>
    <t>081369163894</t>
  </si>
  <si>
    <t>Penyuluh Swadaya</t>
  </si>
  <si>
    <t>Webinar cukup bagus</t>
  </si>
  <si>
    <t>1mImRRC1s60bvP4rg1Nm-AGMBD_3BgIML</t>
  </si>
  <si>
    <t>https://drive.google.com/file/d/1mImRRC1s60bvP4rg1Nm-AGMBD_3BgIML/view?usp=drivesdk</t>
  </si>
  <si>
    <t>Afdi Agustria, SP., M. Si</t>
  </si>
  <si>
    <t>afdiagustria@gmail.com</t>
  </si>
  <si>
    <t>08127894470</t>
  </si>
  <si>
    <t>1W_aesvgq-FsMpHB-Yypkkb0vZY-It-XX</t>
  </si>
  <si>
    <t>https://drive.google.com/file/d/1W_aesvgq-FsMpHB-Yypkkb0vZY-It-XX/view?usp=drivesdk</t>
  </si>
  <si>
    <t>NADRAH, SP, MP</t>
  </si>
  <si>
    <t>nadrahsulolipu@gmail.com</t>
  </si>
  <si>
    <t>081355007740</t>
  </si>
  <si>
    <t>TAPM Kabupaten</t>
  </si>
  <si>
    <t>Sangat baik, menambah Pengetahuan dan Wawasan, agar ada materi olahan hasil horty</t>
  </si>
  <si>
    <t>1MPSMLHoNa2imCfTzRpSEKNKdRBDvoiEq</t>
  </si>
  <si>
    <t>https://drive.google.com/file/d/1MPSMLHoNa2imCfTzRpSEKNKdRBDvoiEq/view?usp=drivesdk</t>
  </si>
  <si>
    <t>Luluk Mamlukatin, SP</t>
  </si>
  <si>
    <t>lulukmamlukatin@gmail.com</t>
  </si>
  <si>
    <t>085389907574</t>
  </si>
  <si>
    <t xml:space="preserve">Terimakasih untuk penyelenggara dan narasumber </t>
  </si>
  <si>
    <t>1Ig5StxZyDnLYBlESwaXpfz-1AUzEXRZH</t>
  </si>
  <si>
    <t>https://drive.google.com/file/d/1Ig5StxZyDnLYBlESwaXpfz-1AUzEXRZH/view?usp=drivesdk</t>
  </si>
  <si>
    <t>NOPA NOPIYANI, S.P</t>
  </si>
  <si>
    <t>nopanopiyani89@gmail.com</t>
  </si>
  <si>
    <t>081220258423</t>
  </si>
  <si>
    <t>Menarik dan bermanfaat</t>
  </si>
  <si>
    <t>1XBNpHfcF3McxRT3moSc8gZVpwrmJtnhy</t>
  </si>
  <si>
    <t>https://drive.google.com/file/d/1XBNpHfcF3McxRT3moSc8gZVpwrmJtnhy/view?usp=drivesdk</t>
  </si>
  <si>
    <t>Rochaeni, SP</t>
  </si>
  <si>
    <t>rochaenieni50@gmail.com</t>
  </si>
  <si>
    <t>085221390270</t>
  </si>
  <si>
    <t>UPTD PKP Wil. Paseh</t>
  </si>
  <si>
    <t>Materi nya menarik dan bisa membuka wawasan para petani.</t>
  </si>
  <si>
    <t>1tYXCNxHBUptp4iCmcYyXLWifk48bjqYI</t>
  </si>
  <si>
    <t>https://drive.google.com/file/d/1tYXCNxHBUptp4iCmcYyXLWifk48bjqYI/view?usp=drivesdk</t>
  </si>
  <si>
    <t>Mia Achaeruni</t>
  </si>
  <si>
    <t>bundasyielai@gmail.com</t>
  </si>
  <si>
    <t>085659954333</t>
  </si>
  <si>
    <t>Pegawai Honorer</t>
  </si>
  <si>
    <t>Menarik, menambah wawasan umum</t>
  </si>
  <si>
    <t>16fxnhy8K7fZaU9kT5t0YENbUzxdyZy3m</t>
  </si>
  <si>
    <t>https://drive.google.com/file/d/16fxnhy8K7fZaU9kT5t0YENbUzxdyZy3m/view?usp=drivesdk</t>
  </si>
  <si>
    <t>EDI HARIYANTO, SP</t>
  </si>
  <si>
    <t>hariyantoe622@gmail.com</t>
  </si>
  <si>
    <t>082141447951</t>
  </si>
  <si>
    <t>Dengan banyaknya jenis pisang, perlu adanya observasi jenis pisang di masing2 daerah sesuai keunggulannya.</t>
  </si>
  <si>
    <t>1vYMSH71lOsNQf3qhwZfPdjVa239bdSSo</t>
  </si>
  <si>
    <t>https://drive.google.com/file/d/1vYMSH71lOsNQf3qhwZfPdjVa239bdSSo/view?usp=drivesdk</t>
  </si>
  <si>
    <t>Hatimah Kuba, SP</t>
  </si>
  <si>
    <t>nyimakuba@ymail.com</t>
  </si>
  <si>
    <t>085342680323</t>
  </si>
  <si>
    <t>1NYDW3a_q8FaCuQQJCmKSyye1ReL1SnU9</t>
  </si>
  <si>
    <t>https://drive.google.com/file/d/1NYDW3a_q8FaCuQQJCmKSyye1ReL1SnU9/view?usp=drivesdk</t>
  </si>
  <si>
    <t>Panggih Riski Prastiko</t>
  </si>
  <si>
    <t>panggihriskiprastiko@gmail.com</t>
  </si>
  <si>
    <t>085786175537</t>
  </si>
  <si>
    <t xml:space="preserve">sangat menarik </t>
  </si>
  <si>
    <t>1igQGntjQnHAUDt5s4fvjwBcWUf7DjRPY</t>
  </si>
  <si>
    <t>https://drive.google.com/file/d/1igQGntjQnHAUDt5s4fvjwBcWUf7DjRPY/view?usp=drivesdk</t>
  </si>
  <si>
    <t>Yulistiati Nengsih, SP., MP</t>
  </si>
  <si>
    <t>nyulistiati@yahoo.com</t>
  </si>
  <si>
    <t>081366002397</t>
  </si>
  <si>
    <t>1odnmO3ZEL9iUStE0yQ19s5eBayo9wyZd</t>
  </si>
  <si>
    <t>https://drive.google.com/file/d/1odnmO3ZEL9iUStE0yQ19s5eBayo9wyZd/view?usp=drivesdk</t>
  </si>
  <si>
    <t>Pujiati, SP</t>
  </si>
  <si>
    <t>puputyani98@yahoo.com</t>
  </si>
  <si>
    <t>082230892753</t>
  </si>
  <si>
    <t>Semoga ilmu yang diberikan bermanfaat</t>
  </si>
  <si>
    <t>1gQnFatergmKxr7dekzPAu3WhthGf3rUf</t>
  </si>
  <si>
    <t>https://drive.google.com/file/d/1gQnFatergmKxr7dekzPAu3WhthGf3rUf/view?usp=drivesdk</t>
  </si>
  <si>
    <t>SURNOTO</t>
  </si>
  <si>
    <t>arjunaku.afis01@gmail.com</t>
  </si>
  <si>
    <t>085321660910</t>
  </si>
  <si>
    <t>1eXSe9Q-yjrr-PCCB0DvCvBMrjiJ_DHSv</t>
  </si>
  <si>
    <t>https://drive.google.com/file/d/1eXSe9Q-yjrr-PCCB0DvCvBMrjiJ_DHSv/view?usp=drivesdk</t>
  </si>
  <si>
    <t>Tri Hadi Mulyono SP MMA</t>
  </si>
  <si>
    <t>trihadimulyono@gmail.com</t>
  </si>
  <si>
    <t>089608934052</t>
  </si>
  <si>
    <t>Staff hortikultura</t>
  </si>
  <si>
    <t>Materi sangat di butuhkan praktis tani</t>
  </si>
  <si>
    <t>1qAgEIKvwy_SMbErVVJRNdVKp_tc_eE7Y</t>
  </si>
  <si>
    <t>https://drive.google.com/file/d/1qAgEIKvwy_SMbErVVJRNdVKp_tc_eE7Y/view?usp=drivesdk</t>
  </si>
  <si>
    <t>Document successfully created; Document successfully merged; PDF created; !!Error Sending Emails: Service invoked too many times for one day: email.; Run via form trigger as irchamriyadi2000@gmail.com; Timestamp: Sep 6 2021 10:17 PM</t>
  </si>
  <si>
    <t>Euis Siti Nurhasanah, SP</t>
  </si>
  <si>
    <t>euissitinurhasanah1346@gmail.com</t>
  </si>
  <si>
    <t>082214077873</t>
  </si>
  <si>
    <t>Materi menarik sesuai dgn kebutuhan petani</t>
  </si>
  <si>
    <t>1MQXLjYj73QFVDrprYNVCfdyTL9FYKUyB</t>
  </si>
  <si>
    <t>https://drive.google.com/file/d/1MQXLjYj73QFVDrprYNVCfdyTL9FYKUyB/view?usp=drivesdk</t>
  </si>
  <si>
    <t>Rigen Sutrisno</t>
  </si>
  <si>
    <t>rigensutrisno@gmail.com</t>
  </si>
  <si>
    <t>082338835858</t>
  </si>
  <si>
    <t>Luar biasa</t>
  </si>
  <si>
    <t>1LhuMqfiMEEk0udJjitT6Cmi3M7QRPOMU</t>
  </si>
  <si>
    <t>https://drive.google.com/file/d/1LhuMqfiMEEk0udJjitT6Cmi3M7QRPOMU/view?usp=drivesdk</t>
  </si>
  <si>
    <t>Albertus Tejo Wibowo</t>
  </si>
  <si>
    <t>tejawibowo9@gmail.com</t>
  </si>
  <si>
    <t>081905465113</t>
  </si>
  <si>
    <t>Mantapp</t>
  </si>
  <si>
    <t>1SX9CKiTQNBHI2LtPunirNiu7uRJmarbF</t>
  </si>
  <si>
    <t>https://drive.google.com/file/d/1SX9CKiTQNBHI2LtPunirNiu7uRJmarbF/view?usp=drivesdk</t>
  </si>
  <si>
    <t xml:space="preserve">HENI APRIYANI, S.ST </t>
  </si>
  <si>
    <t>apriyani.heni@gmail.com</t>
  </si>
  <si>
    <t>+6281328002367</t>
  </si>
  <si>
    <t xml:space="preserve">Materi sangat menarik dan bermanfaat </t>
  </si>
  <si>
    <t>1BdbZ7_s8BwLxJfzLT4bm3AqYmx5D03jr</t>
  </si>
  <si>
    <t>https://drive.google.com/file/d/1BdbZ7_s8BwLxJfzLT4bm3AqYmx5D03jr/view?usp=drivesdk</t>
  </si>
  <si>
    <t>Hj HASMAWATI SP</t>
  </si>
  <si>
    <t>h45mawati1969@gmail.com</t>
  </si>
  <si>
    <t>082395151462</t>
  </si>
  <si>
    <t>Webinar pisang sangat cocok diaplikasikan dimaduarakat</t>
  </si>
  <si>
    <t>1liZg39T-4WJGLT7WjHEDwaPQqaKDc-OV</t>
  </si>
  <si>
    <t>https://drive.google.com/file/d/1liZg39T-4WJGLT7WjHEDwaPQqaKDc-OV/view?usp=drivesdk</t>
  </si>
  <si>
    <t>Erwin Situmorang</t>
  </si>
  <si>
    <t>erwinbestagro2011@gmail.com</t>
  </si>
  <si>
    <t>+6282154138208</t>
  </si>
  <si>
    <t>1wnHOUqnJnm2jzUrXhJbnH6ogcui3NrtG</t>
  </si>
  <si>
    <t>https://drive.google.com/file/d/1wnHOUqnJnm2jzUrXhJbnH6ogcui3NrtG/view?usp=drivesdk</t>
  </si>
  <si>
    <t>AGUSTIEN C.L. SEKEH, SP</t>
  </si>
  <si>
    <t>nonasekeh@gmail.com</t>
  </si>
  <si>
    <t>085696132971</t>
  </si>
  <si>
    <t>194eNO1XLJ0vTqq5L-kX2BrXOMTNsBYWf</t>
  </si>
  <si>
    <t>https://drive.google.com/file/d/194eNO1XLJ0vTqq5L-kX2BrXOMTNsBYWf/view?usp=drivesdk</t>
  </si>
  <si>
    <t>IRA WINDY AYU, S.TP., MM</t>
  </si>
  <si>
    <t>iwayscorpy@gmail.com</t>
  </si>
  <si>
    <t>081354381811</t>
  </si>
  <si>
    <t>PNS</t>
  </si>
  <si>
    <t>15xkNSgGUypaPrfoGJmdkswJ4QBPHhrUu</t>
  </si>
  <si>
    <t>https://drive.google.com/file/d/15xkNSgGUypaPrfoGJmdkswJ4QBPHhrUu/view?usp=drivesdk</t>
  </si>
  <si>
    <t>Zulkifly</t>
  </si>
  <si>
    <t>zulkifkymakmur@gmail.com</t>
  </si>
  <si>
    <t>081342440054</t>
  </si>
  <si>
    <t>staf UPTD</t>
  </si>
  <si>
    <t>Pisang Mantap</t>
  </si>
  <si>
    <t>1fGWur_rPknpnJ-Ga9Pgsi_slZvI6HsBv</t>
  </si>
  <si>
    <t>https://drive.google.com/file/d/1fGWur_rPknpnJ-Ga9Pgsi_slZvI6HsBv/view?usp=drivesdk</t>
  </si>
  <si>
    <t>Sumiyati, S.P</t>
  </si>
  <si>
    <t>sumiyati.nasib@gmail.com</t>
  </si>
  <si>
    <t>085940406123</t>
  </si>
  <si>
    <t>1UtV3vCXRmcBh2nHASGIJhDQqSzM9hKvH</t>
  </si>
  <si>
    <t>https://drive.google.com/file/d/1UtV3vCXRmcBh2nHASGIJhDQqSzM9hKvH/view?usp=drivesdk</t>
  </si>
  <si>
    <t xml:space="preserve">Niharti Purnami </t>
  </si>
  <si>
    <t>nihartipurnami7@gmail.com</t>
  </si>
  <si>
    <t>0881036618556</t>
  </si>
  <si>
    <t>menambah ilmu tentang budidaya hortikultura</t>
  </si>
  <si>
    <t>15vOD5v0GCwbAbCgRapfEWUsGryobY5BI</t>
  </si>
  <si>
    <t>https://drive.google.com/file/d/15vOD5v0GCwbAbCgRapfEWUsGryobY5BI/view?usp=drivesdk</t>
  </si>
  <si>
    <t>Rio Saputra Siregar</t>
  </si>
  <si>
    <t>riosiregar9@gmail.com</t>
  </si>
  <si>
    <t>081363715721</t>
  </si>
  <si>
    <t>Info yg berguna</t>
  </si>
  <si>
    <t>13j25bkj68tj2ktSjbg8lSQOImRkZiXHZ</t>
  </si>
  <si>
    <t>https://drive.google.com/file/d/13j25bkj68tj2ktSjbg8lSQOImRkZiXHZ/view?usp=drivesdk</t>
  </si>
  <si>
    <t>16T2J8coLCtjdT19oarbzq4hFg1JlFo_A</t>
  </si>
  <si>
    <t>https://drive.google.com/file/d/16T2J8coLCtjdT19oarbzq4hFg1JlFo_A/view?usp=drivesdk</t>
  </si>
  <si>
    <t>WIJAYADI</t>
  </si>
  <si>
    <t>082155612232</t>
  </si>
  <si>
    <t>TKHL BIdang Hortikultura dinas pertanian kab. pulpis</t>
  </si>
  <si>
    <t>1pe75694eEYr_GWWpX5mmi6Jlqho_vgxH</t>
  </si>
  <si>
    <t>https://drive.google.com/file/d/1pe75694eEYr_GWWpX5mmi6Jlqho_vgxH/view?usp=drivesdk</t>
  </si>
  <si>
    <t>SITI NURBAYA</t>
  </si>
  <si>
    <t>nora.sitinurbaya@gmail.com</t>
  </si>
  <si>
    <t>085271111515</t>
  </si>
  <si>
    <t>Pengelola Program Penyuluhan</t>
  </si>
  <si>
    <t>1Mdd80HE_G0aKc0ZbNaF0JZpSjxm21SC3</t>
  </si>
  <si>
    <t>https://drive.google.com/file/d/1Mdd80HE_G0aKc0ZbNaF0JZpSjxm21SC3/view?usp=drivesdk</t>
  </si>
  <si>
    <t>Sakka</t>
  </si>
  <si>
    <t>bontsalsakka@gmail.com</t>
  </si>
  <si>
    <t>081348350355</t>
  </si>
  <si>
    <t>17l6xU4ierOMmt2jx7sl74bqjH47n_0IF</t>
  </si>
  <si>
    <t>https://drive.google.com/file/d/17l6xU4ierOMmt2jx7sl74bqjH47n_0IF/view?usp=drivesdk</t>
  </si>
  <si>
    <t>Siti Chusnul Khotimah, SP</t>
  </si>
  <si>
    <t>ckhotimah88@gmail.com</t>
  </si>
  <si>
    <t>082155582158</t>
  </si>
  <si>
    <t>Ilmu yg di dapat sangat berguna</t>
  </si>
  <si>
    <t>1edZj_7zloVpT96jM2fRJi-MQ4QyIi0ch</t>
  </si>
  <si>
    <t>https://drive.google.com/file/d/1edZj_7zloVpT96jM2fRJi-MQ4QyIi0ch/view?usp=drivesdk</t>
  </si>
  <si>
    <t>Wiwik Kustiwi,SP</t>
  </si>
  <si>
    <t>wiwikkustiwi826@gmail.com</t>
  </si>
  <si>
    <t>081347599615</t>
  </si>
  <si>
    <t>semoga dapat berlanjut ke sistempengendalian ramah lingkungan untuk OPT buah</t>
  </si>
  <si>
    <t>1rl0fjvrpuQPRvV6-HERV_M6iVvy1-cKq</t>
  </si>
  <si>
    <t>https://drive.google.com/file/d/1rl0fjvrpuQPRvV6-HERV_M6iVvy1-cKq/view?usp=drivesdk</t>
  </si>
  <si>
    <t>Ir. Siti Bibah Indrajati, M.Sc</t>
  </si>
  <si>
    <t>sitibibahindrajati@gmail.com</t>
  </si>
  <si>
    <t>081213628989</t>
  </si>
  <si>
    <t>Menambah wawasan.</t>
  </si>
  <si>
    <t>1KqSIlKQxx__Y27oEtToffxJ-_w9nCMbk</t>
  </si>
  <si>
    <t>https://drive.google.com/file/d/1KqSIlKQxx__Y27oEtToffxJ-_w9nCMbk/view?usp=drivesdk</t>
  </si>
  <si>
    <t>Dr. Rahima Kaliky</t>
  </si>
  <si>
    <t>nonkaliky2018@gmail.com</t>
  </si>
  <si>
    <t>081392491966</t>
  </si>
  <si>
    <t>15LChEP4i9UrZnxTcgNoNa5niLis899NV</t>
  </si>
  <si>
    <t>https://drive.google.com/file/d/15LChEP4i9UrZnxTcgNoNa5niLis899NV/view?usp=drivesdk</t>
  </si>
  <si>
    <t>Ir.Betty  Sumarni  Saragih, M.Si</t>
  </si>
  <si>
    <t>saragih.betty@gmail.com</t>
  </si>
  <si>
    <t>082362333295</t>
  </si>
  <si>
    <t>Webinar  ini  sangat  bermanfaat</t>
  </si>
  <si>
    <t>1NtAdAv7Ak5vp6olnFcEFcSpT4tpQwEwA</t>
  </si>
  <si>
    <t>https://drive.google.com/file/d/1NtAdAv7Ak5vp6olnFcEFcSpT4tpQwEwA/view?usp=drivesdk</t>
  </si>
  <si>
    <t>Nia Marthaneri Iskandar</t>
  </si>
  <si>
    <t>niamarthaneri@gmail.com</t>
  </si>
  <si>
    <t>085274155501</t>
  </si>
  <si>
    <t>mantab</t>
  </si>
  <si>
    <t>1xBbf_yEeElpXysX13gA7AnAp2g5T0cNP</t>
  </si>
  <si>
    <t>https://drive.google.com/file/d/1xBbf_yEeElpXysX13gA7AnAp2g5T0cNP/view?usp=drivesdk</t>
  </si>
  <si>
    <t>Sarwendah Puji Rahayu, S.Si</t>
  </si>
  <si>
    <t>sarwendah.puji@gmail.com</t>
  </si>
  <si>
    <t>087829846807</t>
  </si>
  <si>
    <t>BUMN</t>
  </si>
  <si>
    <t>1VR8yiudx6n8WLfFmUmPLBx7HMAzpUC9O</t>
  </si>
  <si>
    <t>https://drive.google.com/file/d/1VR8yiudx6n8WLfFmUmPLBx7HMAzpUC9O/view?usp=drivesdk</t>
  </si>
  <si>
    <t>ASMAWATI,SP</t>
  </si>
  <si>
    <t>asmawati5655@gmail.com</t>
  </si>
  <si>
    <t>085288632945</t>
  </si>
  <si>
    <t>Topik ini sangat menarik dikarenakan biasa@ para petani menganggap sepele dalam hal budidaya pisang</t>
  </si>
  <si>
    <t>1p_zPX6JLng3LNYNkaL0p79zGVSznHIFa</t>
  </si>
  <si>
    <t>https://drive.google.com/file/d/1p_zPX6JLng3LNYNkaL0p79zGVSznHIFa/view?usp=drivesdk</t>
  </si>
  <si>
    <t>Maida Andini, A.Md.,P.</t>
  </si>
  <si>
    <t xml:space="preserve">Maydaandini@gmail.com </t>
  </si>
  <si>
    <t>089649799127</t>
  </si>
  <si>
    <t>12UY1mKRu1G1QXlwZTaR_wkb_QpV6cHkw</t>
  </si>
  <si>
    <t>https://drive.google.com/file/d/12UY1mKRu1G1QXlwZTaR_wkb_QpV6cHkw/view?usp=drivesdk</t>
  </si>
  <si>
    <t>Document successfully created; Document successfully merged; PDF created; !!Error Sending Emails: Service invoked too many times for one day: email.; Run via form trigger as irchamriyadi2000@gmail.com; Timestamp: Sep 6 2021 10:18 PM</t>
  </si>
  <si>
    <t>LA ODE REELI</t>
  </si>
  <si>
    <t>laoderelly@gmail.com</t>
  </si>
  <si>
    <t>082271395861</t>
  </si>
  <si>
    <t>Sangat bermanfaat bagi kami sebagai penyuluh pertanian</t>
  </si>
  <si>
    <t>1qCHBtHR9-oki93eJWdOE6M8GJasTiVyx</t>
  </si>
  <si>
    <t>https://drive.google.com/file/d/1qCHBtHR9-oki93eJWdOE6M8GJasTiVyx/view?usp=drivesdk</t>
  </si>
  <si>
    <t>DALIZANOLO ZEGA</t>
  </si>
  <si>
    <t>DINAS PERTANIAN DAN KETAHANAN PANGAN KAB.NIAS</t>
  </si>
  <si>
    <t>085262005922</t>
  </si>
  <si>
    <t>1QHGjPIlrwHgDRJH3sm9imAhOJLkEbFEW</t>
  </si>
  <si>
    <t>https://drive.google.com/file/d/1QHGjPIlrwHgDRJH3sm9imAhOJLkEbFEW/view?usp=drivesdk</t>
  </si>
  <si>
    <t>Document successfully created; Document successfully merged; PDF created; !!Error Sending Emails: Invalid email: DINAS PERTANIAN DAN KETAHANAN PANGAN KAB.NIAS; Run via form trigger as irchamriyadi2000@gmail.com; Timestamp: Sep 6 2021 10:17 PM</t>
  </si>
  <si>
    <t>IRMAN MALENDRA, SP</t>
  </si>
  <si>
    <t>fawwaaz.malendra@gmail.com</t>
  </si>
  <si>
    <t>08122461862</t>
  </si>
  <si>
    <t>Menambah ilmu dan wawasan. Terimakasih.</t>
  </si>
  <si>
    <t>1QksUpLm5W6p8M8p91aJQVLqhYFPvmiJy</t>
  </si>
  <si>
    <t>https://drive.google.com/file/d/1QksUpLm5W6p8M8p91aJQVLqhYFPvmiJy/view?usp=drivesdk</t>
  </si>
  <si>
    <t>Wagiman</t>
  </si>
  <si>
    <t>manwagi233@gmail.com</t>
  </si>
  <si>
    <t>08953399496919</t>
  </si>
  <si>
    <t>1yHcncFfjzgnZOHnxd00FnwiW0XG2nkh-</t>
  </si>
  <si>
    <t>https://drive.google.com/file/d/1yHcncFfjzgnZOHnxd00FnwiW0XG2nkh-/view?usp=drivesdk</t>
  </si>
  <si>
    <t>DJOKO BUDI SANTOSO, SP</t>
  </si>
  <si>
    <t>masdjokolmj@gmail.com</t>
  </si>
  <si>
    <t>08123261280</t>
  </si>
  <si>
    <t>1tfV2DwLkbDCYEA2K8YqqsvFySa55cm3g</t>
  </si>
  <si>
    <t>https://drive.google.com/file/d/1tfV2DwLkbDCYEA2K8YqqsvFySa55cm3g/view?usp=drivesdk</t>
  </si>
  <si>
    <t>M AZHARI PRABUKESUMA,SP</t>
  </si>
  <si>
    <t>m.azhaaari@gmail.com</t>
  </si>
  <si>
    <t>081271300037</t>
  </si>
  <si>
    <t>Sangat bermanfaat terimakasih</t>
  </si>
  <si>
    <t>1-6NywK-gmq_xVSp0siEAS32edb71umWK</t>
  </si>
  <si>
    <t>https://drive.google.com/file/d/1-6NywK-gmq_xVSp0siEAS32edb71umWK/view?usp=drivesdk</t>
  </si>
  <si>
    <t>Endang Hasan Basori, SP.</t>
  </si>
  <si>
    <t>endanghb@gmail.com</t>
  </si>
  <si>
    <t>081802297627</t>
  </si>
  <si>
    <t>Sangat bermanfaat ilmunya👍👍</t>
  </si>
  <si>
    <t>1oo6hcuKmGKPwFhyyYER0wvClSzu7BUJW</t>
  </si>
  <si>
    <t>https://drive.google.com/file/d/1oo6hcuKmGKPwFhyyYER0wvClSzu7BUJW/view?usp=drivesdk</t>
  </si>
  <si>
    <t>18KPf_2xTE7B66tUpNNep7n6DZalfXb4q</t>
  </si>
  <si>
    <t>https://drive.google.com/file/d/18KPf_2xTE7B66tUpNNep7n6DZalfXb4q/view?usp=drivesdk</t>
  </si>
  <si>
    <t>Natalia Merry Cristiani Kiolol</t>
  </si>
  <si>
    <t>denny.abram43@gmail.com</t>
  </si>
  <si>
    <t>08124497294</t>
  </si>
  <si>
    <t>Kasubag Umum Dinas Pertanian Minahasa Utara</t>
  </si>
  <si>
    <t>Bagus, menambah wawasan tentang perbenihan Pisang untuk kawasan atau lahan yang sedang di kembangkan</t>
  </si>
  <si>
    <t>1Dj_xgWui6kYaAQEftIIT0JK4_lFKJ96t</t>
  </si>
  <si>
    <t>https://drive.google.com/file/d/1Dj_xgWui6kYaAQEftIIT0JK4_lFKJ96t/view?usp=drivesdk</t>
  </si>
  <si>
    <t>SAUDAH, S.P</t>
  </si>
  <si>
    <t>lusiluth@gmail.com</t>
  </si>
  <si>
    <t>081331609520</t>
  </si>
  <si>
    <t xml:space="preserve">Webinar sangat menarik, terutama perbanyakan benih secara konvensional. </t>
  </si>
  <si>
    <t>17bIi5wTBMe63Em2OI56B4tqG-yzafxId</t>
  </si>
  <si>
    <t>https://drive.google.com/file/d/17bIi5wTBMe63Em2OI56B4tqG-yzafxId/view?usp=drivesdk</t>
  </si>
  <si>
    <t>UCI JUHARA, SP</t>
  </si>
  <si>
    <t>ucijuhara83@gmail.com</t>
  </si>
  <si>
    <t>08231599633</t>
  </si>
  <si>
    <t>Bermanfaat untuk menambah wawasan saya selaku petugas lapang</t>
  </si>
  <si>
    <t>1rI8nFfNf6lFAfDEGAhf4useX4RW9mL60</t>
  </si>
  <si>
    <t>https://drive.google.com/file/d/1rI8nFfNf6lFAfDEGAhf4useX4RW9mL60/view?usp=drivesdk</t>
  </si>
  <si>
    <t>Dona Syahraina Pane, SP</t>
  </si>
  <si>
    <t>donapane81@gmail.com</t>
  </si>
  <si>
    <t>081287329377</t>
  </si>
  <si>
    <t>Materi Pembelajaran Menarik</t>
  </si>
  <si>
    <t>1yPoYcmoCmzhTVLI6jEyrKuL-gYLuQCkc</t>
  </si>
  <si>
    <t>https://drive.google.com/file/d/1yPoYcmoCmzhTVLI6jEyrKuL-gYLuQCkc/view?usp=drivesdk</t>
  </si>
  <si>
    <t>Slamet</t>
  </si>
  <si>
    <t>slametgeplakwaluh@gmail.com</t>
  </si>
  <si>
    <t>085848397349</t>
  </si>
  <si>
    <t>Ilmu sangat menunjang petani pisang</t>
  </si>
  <si>
    <t>139BuXAkiSGyOoGZOApKQiR4HBNhGgUDH</t>
  </si>
  <si>
    <t>https://drive.google.com/file/d/139BuXAkiSGyOoGZOApKQiR4HBNhGgUDH/view?usp=drivesdk</t>
  </si>
  <si>
    <t>AMINUR.SP</t>
  </si>
  <si>
    <t>laborapedi@gmail.com</t>
  </si>
  <si>
    <t>083803953307</t>
  </si>
  <si>
    <t>Sangat membatu untuk materi penyuluhan</t>
  </si>
  <si>
    <t>1kep88IZJ2TXBggV1_CGPtHFnPZ0tTZ95</t>
  </si>
  <si>
    <t>https://drive.google.com/file/d/1kep88IZJ2TXBggV1_CGPtHFnPZ0tTZ95/view?usp=drivesdk</t>
  </si>
  <si>
    <t>MAMAN SUDIRMAN</t>
  </si>
  <si>
    <t>sudirmanmaman30@gmail.com</t>
  </si>
  <si>
    <t>081214301702</t>
  </si>
  <si>
    <t>Materi hari ini sangat menarik....</t>
  </si>
  <si>
    <t>1kZAtT355omPvETNLfZ8XS02gP3a2m8hl</t>
  </si>
  <si>
    <t>https://drive.google.com/file/d/1kZAtT355omPvETNLfZ8XS02gP3a2m8hl/view?usp=drivesdk</t>
  </si>
  <si>
    <t>Linda Sheren, SP</t>
  </si>
  <si>
    <t>sheren.linda@gmail.com</t>
  </si>
  <si>
    <t>082313452050</t>
  </si>
  <si>
    <t xml:space="preserve">ilmu yang disampaikan sangat menarik dan menambah pengetahuan saya, terima kasih </t>
  </si>
  <si>
    <t>1sUirTipYIeKaOWF6-ZeAERZOTNZrA-t2</t>
  </si>
  <si>
    <t>https://drive.google.com/file/d/1sUirTipYIeKaOWF6-ZeAERZOTNZrA-t2/view?usp=drivesdk</t>
  </si>
  <si>
    <t>Aprilina Dilariatin A.Md</t>
  </si>
  <si>
    <t>aprillina176@gmail.com</t>
  </si>
  <si>
    <t>085647109231</t>
  </si>
  <si>
    <t>1ib7LS1L6_V6hlLs1LlepDoux3JUMGPJA</t>
  </si>
  <si>
    <t>https://drive.google.com/file/d/1ib7LS1L6_V6hlLs1LlepDoux3JUMGPJA/view?usp=drivesdk</t>
  </si>
  <si>
    <t>Mokhammad Danang Kusuma, SP., M.Si</t>
  </si>
  <si>
    <t>masdanangauz@gmail.com</t>
  </si>
  <si>
    <t>085245515072</t>
  </si>
  <si>
    <t>APT Pertama</t>
  </si>
  <si>
    <t>1UoiwWhrXs0R86WMtx8xd41Kd_OaV0ehF</t>
  </si>
  <si>
    <t>https://drive.google.com/file/d/1UoiwWhrXs0R86WMtx8xd41Kd_OaV0ehF/view?usp=drivesdk</t>
  </si>
  <si>
    <t xml:space="preserve">Muhammad SP </t>
  </si>
  <si>
    <t>muhammadmhd133@gmail.com</t>
  </si>
  <si>
    <t>081360256600</t>
  </si>
  <si>
    <t>1oVG0kXfmFf3bjG9hSWuErj-iJFBdnfJd</t>
  </si>
  <si>
    <t>https://drive.google.com/file/d/1oVG0kXfmFf3bjG9hSWuErj-iJFBdnfJd/view?usp=drivesdk</t>
  </si>
  <si>
    <t>H. HASYIM NUR, S.Sos</t>
  </si>
  <si>
    <t>hasratmuharat@gmail.com</t>
  </si>
  <si>
    <t>081356393267</t>
  </si>
  <si>
    <t>Menambah pengetahuan mengenai bibit pisang dan jenisnya serta penanganan hama penyakitnya</t>
  </si>
  <si>
    <t>1ml4DwlkOBLXk_6wG8xu8W7Dl0UNib2uZ</t>
  </si>
  <si>
    <t>https://drive.google.com/file/d/1ml4DwlkOBLXk_6wG8xu8W7Dl0UNib2uZ/view?usp=drivesdk</t>
  </si>
  <si>
    <t>Rusdi Evizal</t>
  </si>
  <si>
    <t>evizal.nawa</t>
  </si>
  <si>
    <t>081540027642</t>
  </si>
  <si>
    <t>Sangat manfaat</t>
  </si>
  <si>
    <t>1T8tRIaczRnNrA42_xJhpX4M7um05FP6k</t>
  </si>
  <si>
    <t>https://drive.google.com/file/d/1T8tRIaczRnNrA42_xJhpX4M7um05FP6k/view?usp=drivesdk</t>
  </si>
  <si>
    <t>Document successfully created; Document successfully merged; PDF created; !!Error Sending Emails: Invalid email: evizal.nawa; Run via form trigger as irchamriyadi2000@gmail.com; Timestamp: Sep 6 2021 10:18 PM</t>
  </si>
  <si>
    <t>Rahma</t>
  </si>
  <si>
    <t>rahmaamma0577@gmail.com</t>
  </si>
  <si>
    <t>082195399393</t>
  </si>
  <si>
    <t>Materinya sangat bermanfaat</t>
  </si>
  <si>
    <t>1giEV8HcTDwApILQUY4VsSq_qWSIlQHl5</t>
  </si>
  <si>
    <t>https://drive.google.com/file/d/1giEV8HcTDwApILQUY4VsSq_qWSIlQHl5/view?usp=drivesdk</t>
  </si>
  <si>
    <t>Alfiah Julianah</t>
  </si>
  <si>
    <t>alfiahjulianah24@gmail.com</t>
  </si>
  <si>
    <t>18QW6GzjRNbvx1I27eCW1Lj2muR5BuNiL</t>
  </si>
  <si>
    <t>https://drive.google.com/file/d/18QW6GzjRNbvx1I27eCW1Lj2muR5BuNiL/view?usp=drivesdk</t>
  </si>
  <si>
    <t>Rathi Frima Zona, SP, M.Sc</t>
  </si>
  <si>
    <t>zona_riau@yahoo.com</t>
  </si>
  <si>
    <t>081284134382</t>
  </si>
  <si>
    <t>1CECc6m5PxcJzm8gPzYvz64BBkXjoyl5o</t>
  </si>
  <si>
    <t>https://drive.google.com/file/d/1CECc6m5PxcJzm8gPzYvz64BBkXjoyl5o/view?usp=drivesdk</t>
  </si>
  <si>
    <t>R. Johannes Manalu</t>
  </si>
  <si>
    <t>jo_manalu@yahoo.com</t>
  </si>
  <si>
    <t>081383192418</t>
  </si>
  <si>
    <t>Maju terus, semangat...</t>
  </si>
  <si>
    <t>1IfH4FpIebsCiPkgQ-rJX90ZGH88JUIkv</t>
  </si>
  <si>
    <t>https://drive.google.com/file/d/1IfH4FpIebsCiPkgQ-rJX90ZGH88JUIkv/view?usp=drivesdk</t>
  </si>
  <si>
    <t>Budiman Panjaitan, SP</t>
  </si>
  <si>
    <t>budimanpanjaitan76@gmail.com</t>
  </si>
  <si>
    <t>081219578155</t>
  </si>
  <si>
    <t>Sangat membantu wawasan dan pengetahuan ttng perbanyakan tanaman pisang</t>
  </si>
  <si>
    <t>1dI7my6y4ZEmCd9HJWYpUqkPcsxesgElo</t>
  </si>
  <si>
    <t>https://drive.google.com/file/d/1dI7my6y4ZEmCd9HJWYpUqkPcsxesgElo/view?usp=drivesdk</t>
  </si>
  <si>
    <t>Eka Yana</t>
  </si>
  <si>
    <t>ekay6789@gmail.com</t>
  </si>
  <si>
    <t>085782656008</t>
  </si>
  <si>
    <t>1HpmUJ_qYBvtbRgr17P6Ha7R5aTnx0w1I</t>
  </si>
  <si>
    <t>https://drive.google.com/file/d/1HpmUJ_qYBvtbRgr17P6Ha7R5aTnx0w1I/view?usp=drivesdk</t>
  </si>
  <si>
    <t>Erna Wijayanti, SST.</t>
  </si>
  <si>
    <t>wijayantierna1983@gmail.com</t>
  </si>
  <si>
    <t>081237319954</t>
  </si>
  <si>
    <t>Ilmunya sangat bermanfaat</t>
  </si>
  <si>
    <t>1RHOjkYwYkRGPMDsdIrKG3Rx882bMnj81</t>
  </si>
  <si>
    <t>https://drive.google.com/file/d/1RHOjkYwYkRGPMDsdIrKG3Rx882bMnj81/view?usp=drivesdk</t>
  </si>
  <si>
    <t>Reinier Berthy Hitalessy</t>
  </si>
  <si>
    <t>nickyhitalessy@gmail.com</t>
  </si>
  <si>
    <t>081315803557</t>
  </si>
  <si>
    <t>Sangat bermanfaat dan menambah pengetahuan</t>
  </si>
  <si>
    <t>1cEwCOg_DIdWBCysKVKhKhwVHVyMlwsUR</t>
  </si>
  <si>
    <t>https://drive.google.com/file/d/1cEwCOg_DIdWBCysKVKhKhwVHVyMlwsUR/view?usp=drivesdk</t>
  </si>
  <si>
    <t>Abdul Rahman Muhammad,SP</t>
  </si>
  <si>
    <t>arahmanm101@gmail.com</t>
  </si>
  <si>
    <t>081362995098</t>
  </si>
  <si>
    <t>Kegiatan Webinar ini sangat bermanfaat bagi penyuluh dan petani, kami mengharapkan kegiatan ini dapat dilaksanakan setiap bulannya. terima kasih.</t>
  </si>
  <si>
    <t>1ARRVi824_vrhZ_XDxZcVqNNzVz4L25ms</t>
  </si>
  <si>
    <t>https://drive.google.com/file/d/1ARRVi824_vrhZ_XDxZcVqNNzVz4L25ms/view?usp=drivesdk</t>
  </si>
  <si>
    <t>SUKMI NURHAYATI</t>
  </si>
  <si>
    <t>sukminurhayati@gmail.com</t>
  </si>
  <si>
    <t>085249230573</t>
  </si>
  <si>
    <t>Pelatihan ini sangat menarik dan bermanfaat</t>
  </si>
  <si>
    <t>1xUvVulvJSLCYc0KedG1ifantshK32pDY</t>
  </si>
  <si>
    <t>https://drive.google.com/file/d/1xUvVulvJSLCYc0KedG1ifantshK32pDY/view?usp=drivesdk</t>
  </si>
  <si>
    <t>Document successfully created; Document successfully merged; PDF created; !!Error Sending Emails: Service invoked too many times for one day: email.; Run via form trigger as irchamriyadi2000@gmail.com; Timestamp: Sep 6 2021 10:19 PM</t>
  </si>
  <si>
    <t>YUDI SETIAWAN.SP</t>
  </si>
  <si>
    <t>yudisetiawanazas@gmail.com</t>
  </si>
  <si>
    <t>081359027821</t>
  </si>
  <si>
    <t>Bagus N Inspiratif</t>
  </si>
  <si>
    <t>1546lQlhEo-A4bnNb414w3-NEuPHtZujM</t>
  </si>
  <si>
    <t>https://drive.google.com/file/d/1546lQlhEo-A4bnNb414w3-NEuPHtZujM/view?usp=drivesdk</t>
  </si>
  <si>
    <t>IMAM TEGUH KURNIANTO</t>
  </si>
  <si>
    <t>retnosar20@gmail.com</t>
  </si>
  <si>
    <t>082324002446</t>
  </si>
  <si>
    <t>Semoga dengan dilakukan Presensi Webinar Benih Pisang akan menambah ilmu buat kita dan akan menghasilkan produksi pisang yang berkualitas.</t>
  </si>
  <si>
    <t>1XwCemPF06FDhxQicnSI4dNjB3PGsL5JC</t>
  </si>
  <si>
    <t>https://drive.google.com/file/d/1XwCemPF06FDhxQicnSI4dNjB3PGsL5JC/view?usp=drivesdk</t>
  </si>
  <si>
    <t>NUNUNG HAIRUNNISYA, STP</t>
  </si>
  <si>
    <t xml:space="preserve">nhairunnisya@gmail.com </t>
  </si>
  <si>
    <t>081257551122</t>
  </si>
  <si>
    <t>14sEXBbYSj_7gtOgtP5BZptVR0_pWOG33</t>
  </si>
  <si>
    <t>https://drive.google.com/file/d/14sEXBbYSj_7gtOgtP5BZptVR0_pWOG33/view?usp=drivesdk</t>
  </si>
  <si>
    <t>ADI FEBRI NISPIANTO</t>
  </si>
  <si>
    <t>TKHL Bidang Hortikultura Dinas pertanian kab. pulpis</t>
  </si>
  <si>
    <t>1JFzIIh21tD795Vde7heGgFjGLJMDRReq</t>
  </si>
  <si>
    <t>https://drive.google.com/file/d/1JFzIIh21tD795Vde7heGgFjGLJMDRReq/view?usp=drivesdk</t>
  </si>
  <si>
    <t>DEDDY S, S.E, M.M</t>
  </si>
  <si>
    <t>deddy.forester@gmail.com</t>
  </si>
  <si>
    <t>081919120202</t>
  </si>
  <si>
    <t>Komoditi lokal yang dapat dikembangkan menjadi komoditi unggulan suatu wilayah.</t>
  </si>
  <si>
    <t>1vVyeLC3Jtt-eYJYa7qGaAd97JIakkpBl</t>
  </si>
  <si>
    <t>https://drive.google.com/file/d/1vVyeLC3Jtt-eYJYa7qGaAd97JIakkpBl/view?usp=drivesdk</t>
  </si>
  <si>
    <t>Tirta Haria Ginanjar, ST., MP</t>
  </si>
  <si>
    <t>th.ginanjar@gmail.com</t>
  </si>
  <si>
    <t>+628170216817</t>
  </si>
  <si>
    <t>1aZJpUw9wE160wtzYrCBmMfd9KpFalSOu</t>
  </si>
  <si>
    <t>https://drive.google.com/file/d/1aZJpUw9wE160wtzYrCBmMfd9KpFalSOu/view?usp=drivesdk</t>
  </si>
  <si>
    <t>ETI SULASTRI</t>
  </si>
  <si>
    <t>etisulastri76@gmail.com</t>
  </si>
  <si>
    <t>082188044559</t>
  </si>
  <si>
    <t>1E216afpHm0aW8W-B4Sv309kdSgZHNaPw</t>
  </si>
  <si>
    <t>https://drive.google.com/file/d/1E216afpHm0aW8W-B4Sv309kdSgZHNaPw/view?usp=drivesdk</t>
  </si>
  <si>
    <t>AHMADI</t>
  </si>
  <si>
    <t>ahmadiprob@gmail.com</t>
  </si>
  <si>
    <t>082232579144</t>
  </si>
  <si>
    <t>P3K</t>
  </si>
  <si>
    <t>1H3kREjVBJEpxExJCJQLe8qVqyJzgrnRe</t>
  </si>
  <si>
    <t>https://drive.google.com/file/d/1H3kREjVBJEpxExJCJQLe8qVqyJzgrnRe/view?usp=drivesdk</t>
  </si>
  <si>
    <t>ANDRIYANI D. MATONA, SP</t>
  </si>
  <si>
    <t>yaniedmatona@gmail.com</t>
  </si>
  <si>
    <t>085240236188</t>
  </si>
  <si>
    <t>KASIE SAYURAN DAN BIOFARMAKA</t>
  </si>
  <si>
    <t>1Yx24vKsEmYeWYtmoiYv_9EuFOwUrwpZs</t>
  </si>
  <si>
    <t>https://drive.google.com/file/d/1Yx24vKsEmYeWYtmoiYv_9EuFOwUrwpZs/view?usp=drivesdk</t>
  </si>
  <si>
    <t>KUSNO WAHYUDI, S.Pt</t>
  </si>
  <si>
    <t>185ZsDXWpeFdRN5G8N73P8eRKGnCba4ki</t>
  </si>
  <si>
    <t>https://drive.google.com/file/d/185ZsDXWpeFdRN5G8N73P8eRKGnCba4ki/view?usp=drivesdk</t>
  </si>
  <si>
    <t>irma santi</t>
  </si>
  <si>
    <t>santiazalah@yahoo.com</t>
  </si>
  <si>
    <t>081335246700</t>
  </si>
  <si>
    <t>sukses</t>
  </si>
  <si>
    <t>1kKOBR3kxk3jibcW7E_-OYUNbOyZdH57k</t>
  </si>
  <si>
    <t>https://drive.google.com/file/d/1kKOBR3kxk3jibcW7E_-OYUNbOyZdH57k/view?usp=drivesdk</t>
  </si>
  <si>
    <t>Darmiati Mardan,SP</t>
  </si>
  <si>
    <t>atieratno@gmail.com</t>
  </si>
  <si>
    <t>081250137874</t>
  </si>
  <si>
    <t>Kasi Tanaman Sayuran dan Tanaman Obat</t>
  </si>
  <si>
    <t>1RdVSvTc2jflkqeK2KBNl7LbFCjjbqNHF</t>
  </si>
  <si>
    <t>https://drive.google.com/file/d/1RdVSvTc2jflkqeK2KBNl7LbFCjjbqNHF/view?usp=drivesdk</t>
  </si>
  <si>
    <t>Feri Vircue Zandroto, SP</t>
  </si>
  <si>
    <t>fevi19vircue@gmail.com</t>
  </si>
  <si>
    <t>085361026486</t>
  </si>
  <si>
    <t>1ceF6Xl6j_KmgANkwxCVnu9BRhFORSVki</t>
  </si>
  <si>
    <t>https://drive.google.com/file/d/1ceF6Xl6j_KmgANkwxCVnu9BRhFORSVki/view?usp=drivesdk</t>
  </si>
  <si>
    <t>Martini,.S.P</t>
  </si>
  <si>
    <t>uptperbenihantph@gmail.com</t>
  </si>
  <si>
    <t>082187769463</t>
  </si>
  <si>
    <t>Petugas Laboratorium Kul-Jar</t>
  </si>
  <si>
    <t>14CFju6JfXyiskwEcgsY4g43NTNoEQFbl</t>
  </si>
  <si>
    <t>https://drive.google.com/file/d/14CFju6JfXyiskwEcgsY4g43NTNoEQFbl/view?usp=drivesdk</t>
  </si>
  <si>
    <t>Document successfully created; Document successfully merged; PDF created; !!Error Sending Emails: Service invoked too many times for one day: email.; Run via form trigger as irchamriyadi2000@gmail.com; Timestamp: Sep 6 2021 10:20 PM</t>
  </si>
  <si>
    <t xml:space="preserve">ABDOLUDDIN </t>
  </si>
  <si>
    <t>abdoluddin91@gmail.com</t>
  </si>
  <si>
    <t>085260741967</t>
  </si>
  <si>
    <t>1ovTlH7RGofI8y75h25BD0Dak5NYFipM9</t>
  </si>
  <si>
    <t>https://drive.google.com/file/d/1ovTlH7RGofI8y75h25BD0Dak5NYFipM9/view?usp=drivesdk</t>
  </si>
  <si>
    <t>MARDALENA</t>
  </si>
  <si>
    <t>mardalenalena621@gmail.com</t>
  </si>
  <si>
    <t>082272336393</t>
  </si>
  <si>
    <t>Penyuluh Pertanian</t>
  </si>
  <si>
    <t>Semoga makin bertambah ilmu saya sebagai penyuluh pertanian</t>
  </si>
  <si>
    <t>11Zit7mMwAo-WFqqBezx06xtNNcM_DPdU</t>
  </si>
  <si>
    <t>https://drive.google.com/file/d/11Zit7mMwAo-WFqqBezx06xtNNcM_DPdU/view?usp=drivesdk</t>
  </si>
  <si>
    <t>DWI NOFENDI</t>
  </si>
  <si>
    <t>dwinofendi@gmail.com</t>
  </si>
  <si>
    <t>085655228331</t>
  </si>
  <si>
    <t>lanjut</t>
  </si>
  <si>
    <t>10c8o-6wxe10c2eAlZ1VqMiC_DpKtdnZN</t>
  </si>
  <si>
    <t>https://drive.google.com/file/d/10c8o-6wxe10c2eAlZ1VqMiC_DpKtdnZN/view?usp=drivesdk</t>
  </si>
  <si>
    <t>dalizanolo.zega@gmail.com</t>
  </si>
  <si>
    <t>1rnMoX_lf3dPVoaABFv080fc5fi1cQ8rS</t>
  </si>
  <si>
    <t>https://drive.google.com/file/d/1rnMoX_lf3dPVoaABFv080fc5fi1cQ8rS/view?usp=drivesdk</t>
  </si>
  <si>
    <t>Panut</t>
  </si>
  <si>
    <t>panut0367@gmail.com</t>
  </si>
  <si>
    <t>082323957508</t>
  </si>
  <si>
    <t>Sangat membantu kami sebagai ppl</t>
  </si>
  <si>
    <t>1CL5QVGmfhfqU9rYrOfM7bja9yUkmWFwy</t>
  </si>
  <si>
    <t>https://drive.google.com/file/d/1CL5QVGmfhfqU9rYrOfM7bja9yUkmWFwy/view?usp=drivesdk</t>
  </si>
  <si>
    <t>Ir. Yan Yozef Agus Suratman, MP</t>
  </si>
  <si>
    <t>yanyozef.agussuratman58@gmail.com</t>
  </si>
  <si>
    <t>0895339846838</t>
  </si>
  <si>
    <t>Kegiatan webinar seperti ini sebaiknya dilakukan secara berkelanjutan.</t>
  </si>
  <si>
    <t>1_ThiW6KIqFqsTfPFOOm5UmiUB1kBj6dF</t>
  </si>
  <si>
    <t>https://drive.google.com/file/d/1_ThiW6KIqFqsTfPFOOm5UmiUB1kBj6dF/view?usp=drivesdk</t>
  </si>
  <si>
    <t>NOVRIYANA S.DATUAMAS, SP</t>
  </si>
  <si>
    <t>novriyana@gmail.com</t>
  </si>
  <si>
    <t>082296420757</t>
  </si>
  <si>
    <t>1J78f5uCAo47C2do3ji3_yfQaF34d2i_-</t>
  </si>
  <si>
    <t>https://drive.google.com/file/d/1J78f5uCAo47C2do3ji3_yfQaF34d2i_-/view?usp=drivesdk</t>
  </si>
  <si>
    <t>Ni Putu Yuni Asih Kusuma Dewi</t>
  </si>
  <si>
    <t>yuniasihkusumadewi16@gmail.com</t>
  </si>
  <si>
    <t>0895380522288</t>
  </si>
  <si>
    <t xml:space="preserve">Sangat luar biasa </t>
  </si>
  <si>
    <t>1MmmB7hP9FcEvEyQPlDylJoFcrfuCE_8g</t>
  </si>
  <si>
    <t>https://drive.google.com/file/d/1MmmB7hP9FcEvEyQPlDylJoFcrfuCE_8g/view?usp=drivesdk</t>
  </si>
  <si>
    <t>Document successfully created; Document successfully merged; PDF created; !!Error Sending Emails: Service invoked too many times for one day: email.; Run via form trigger as irchamriyadi2000@gmail.com; Timestamp: Sep 6 2021 10:21 PM</t>
  </si>
  <si>
    <t>Ashari.S.St</t>
  </si>
  <si>
    <t xml:space="preserve">asharichery42@gmail.com </t>
  </si>
  <si>
    <t>085255585945</t>
  </si>
  <si>
    <t xml:space="preserve">Sangat bermanfaat, tolong agar varietas unggul pisang dan kakao agar disebar. </t>
  </si>
  <si>
    <t>1Mtu0HcGCJxGcQSrsl1Y4fxnrYaEUTWmp</t>
  </si>
  <si>
    <t>https://drive.google.com/file/d/1Mtu0HcGCJxGcQSrsl1Y4fxnrYaEUTWmp/view?usp=drivesdk</t>
  </si>
  <si>
    <t>ALYFA NURMA DEWI ROMELAN PUTRI</t>
  </si>
  <si>
    <t>alyfaputri@gmail.com</t>
  </si>
  <si>
    <t>081232898344</t>
  </si>
  <si>
    <t>menambah materi dan wawasan</t>
  </si>
  <si>
    <t>1sgwX4-_rY3r4T2OoW2eM02vCeq1-Gw4L</t>
  </si>
  <si>
    <t>https://drive.google.com/file/d/1sgwX4-_rY3r4T2OoW2eM02vCeq1-Gw4L/view?usp=drivesdk</t>
  </si>
  <si>
    <t>Iyad Supriyadi,S.Pt</t>
  </si>
  <si>
    <t>Iyadsupriadi@gmail.com</t>
  </si>
  <si>
    <t>085324797899</t>
  </si>
  <si>
    <t>Terima kasih atas pengetahuan dan ilmu yang telah diberikan yang sangat bermanfaat sekali</t>
  </si>
  <si>
    <t>1E4oiF6isZQ-adTKCtV5wnYZBKzBET1YW</t>
  </si>
  <si>
    <t>https://drive.google.com/file/d/1E4oiF6isZQ-adTKCtV5wnYZBKzBET1YW/view?usp=drivesdk</t>
  </si>
  <si>
    <t>Ir. Martinius, MS</t>
  </si>
  <si>
    <t>martiniustin@gmail.com</t>
  </si>
  <si>
    <t>081266928059</t>
  </si>
  <si>
    <t>1iJVMEi6VL49VOi4dYwsrtVSCJZmjY0pS</t>
  </si>
  <si>
    <t>https://drive.google.com/file/d/1iJVMEi6VL49VOi4dYwsrtVSCJZmjY0pS/view?usp=drivesdk</t>
  </si>
  <si>
    <t>WULAN FADILLAH</t>
  </si>
  <si>
    <t>wulanfdlh29@gmail.com</t>
  </si>
  <si>
    <t>087873729436</t>
  </si>
  <si>
    <t>Sangat menyenangkan</t>
  </si>
  <si>
    <t>1AyVw75fdKY7_Fp77CcUHeSWZJivg7h_i</t>
  </si>
  <si>
    <t>https://drive.google.com/file/d/1AyVw75fdKY7_Fp77CcUHeSWZJivg7h_i/view?usp=drivesdk</t>
  </si>
  <si>
    <t>Leni Marlina, SP., M.Si</t>
  </si>
  <si>
    <t>marlinaleni810@gmail.com</t>
  </si>
  <si>
    <t>081272400777</t>
  </si>
  <si>
    <t xml:space="preserve">Kasi buah dan florikultura bid.hortikultura dinas ketahanan pangan, tanaman pangan dan hortikultura provinsi lampung </t>
  </si>
  <si>
    <t>SGT penting utk menambah ilmu, informasi dan pengetahuan khususnya komodiit pisang</t>
  </si>
  <si>
    <t>1sX1TgOCRrTN5GmCBPfdYjXjZCn3ppXSL</t>
  </si>
  <si>
    <t>https://drive.google.com/file/d/1sX1TgOCRrTN5GmCBPfdYjXjZCn3ppXSL/view?usp=drivesdk</t>
  </si>
  <si>
    <t>Syariful Anwary,SP</t>
  </si>
  <si>
    <t>syarifulanwary10@gmail.com</t>
  </si>
  <si>
    <t>085331331316</t>
  </si>
  <si>
    <t xml:space="preserve">Pelatihan inovatif </t>
  </si>
  <si>
    <t>1UlM-rEKjFCxMmt2fSdnD_mTWvtrCZ6c_</t>
  </si>
  <si>
    <t>https://drive.google.com/file/d/1UlM-rEKjFCxMmt2fSdnD_mTWvtrCZ6c_/view?usp=drivesdk</t>
  </si>
  <si>
    <t>Ridha Tawarmitha, S.P</t>
  </si>
  <si>
    <t>ridhatawarmitha17@gmail.com</t>
  </si>
  <si>
    <t>082277677571</t>
  </si>
  <si>
    <t>Penyuluh pertanian</t>
  </si>
  <si>
    <t>1_AaCOMZiV0xBcDiSADJUeOE37vWqOthj</t>
  </si>
  <si>
    <t>https://drive.google.com/file/d/1_AaCOMZiV0xBcDiSADJUeOE37vWqOthj/view?usp=drivesdk</t>
  </si>
  <si>
    <t>JAKARIA</t>
  </si>
  <si>
    <t>Kasi. perbenihan dan perlindungan hortikultura dinas pertanian kab. pulpis</t>
  </si>
  <si>
    <t>181YHnNryp9jbkCZCrXvE6zVAGY2V64UG</t>
  </si>
  <si>
    <t>https://drive.google.com/file/d/181YHnNryp9jbkCZCrXvE6zVAGY2V64UG/view?usp=drivesdk</t>
  </si>
  <si>
    <t>Muhamad Ilyas Mauludin</t>
  </si>
  <si>
    <t>muhamad.ilyas.mauludin.99@gmail.com</t>
  </si>
  <si>
    <t>082116797879</t>
  </si>
  <si>
    <t xml:space="preserve">Mantap. Lanjutkan!! </t>
  </si>
  <si>
    <t>1d_EVxZUIlo0BxXcXspiBswnw5PXnSmC2</t>
  </si>
  <si>
    <t>https://drive.google.com/file/d/1d_EVxZUIlo0BxXcXspiBswnw5PXnSmC2/view?usp=drivesdk</t>
  </si>
  <si>
    <t>DWI RAHMAYANTI,SE</t>
  </si>
  <si>
    <t>dwiramayanti92@gmail.com</t>
  </si>
  <si>
    <t>089691847329</t>
  </si>
  <si>
    <t>staf seksi tanaman sayuran dan obat</t>
  </si>
  <si>
    <t>terima kasih ilmu yang bermanfaat</t>
  </si>
  <si>
    <t>1rXkoThMFN0oWfmWQASALf_9PvSCqoiwP</t>
  </si>
  <si>
    <t>https://drive.google.com/file/d/1rXkoThMFN0oWfmWQASALf_9PvSCqoiwP/view?usp=drivesdk</t>
  </si>
  <si>
    <t>Galih Tri Prayoga</t>
  </si>
  <si>
    <t>galihtrippp@gmail.com</t>
  </si>
  <si>
    <t>085853567710</t>
  </si>
  <si>
    <t>19NuLVU8Vra7q1sy3X6Pu39FHdF0JNjOA</t>
  </si>
  <si>
    <t>https://drive.google.com/file/d/19NuLVU8Vra7q1sy3X6Pu39FHdF0JNjOA/view?usp=drivesdk</t>
  </si>
  <si>
    <t>Arif Fathoni,SP</t>
  </si>
  <si>
    <t>tonyriffa@ymail.com</t>
  </si>
  <si>
    <t>081252831291</t>
  </si>
  <si>
    <t>1oLjTB2QyLdBQMzLoW4Mib3dxlxJIC6b9</t>
  </si>
  <si>
    <t>https://drive.google.com/file/d/1oLjTB2QyLdBQMzLoW4Mib3dxlxJIC6b9/view?usp=drivesdk</t>
  </si>
  <si>
    <t>1xnm3Lw1kE8BhLEcbJPFevkdDNUyzMb43</t>
  </si>
  <si>
    <t>https://drive.google.com/file/d/1xnm3Lw1kE8BhLEcbJPFevkdDNUyzMb43/view?usp=drivesdk</t>
  </si>
  <si>
    <t>RIO EKA PUTRA, STP</t>
  </si>
  <si>
    <t>the_ulong@yahoo.co.id</t>
  </si>
  <si>
    <t>08117514941</t>
  </si>
  <si>
    <t>KASI PSP</t>
  </si>
  <si>
    <t>Materi Yang Bagus</t>
  </si>
  <si>
    <t>1W6ZX3lfW75hebDn8Rs65Etkyr0JpsLjD</t>
  </si>
  <si>
    <t>https://drive.google.com/file/d/1W6ZX3lfW75hebDn8Rs65Etkyr0JpsLjD/view?usp=drivesdk</t>
  </si>
  <si>
    <t>NURADI</t>
  </si>
  <si>
    <t>kawinsuntik1234@gmail.com</t>
  </si>
  <si>
    <t>085733811158</t>
  </si>
  <si>
    <t>1l_yaFsFNdM9FMjvhZQoFw-_b70_iVzCl</t>
  </si>
  <si>
    <t>https://drive.google.com/file/d/1l_yaFsFNdM9FMjvhZQoFw-_b70_iVzCl/view?usp=drivesdk</t>
  </si>
  <si>
    <t>ARYUDI EKO PRIYONO,A.Md</t>
  </si>
  <si>
    <t>aryudipriyono@gmail.com</t>
  </si>
  <si>
    <t>081334674351</t>
  </si>
  <si>
    <t>Harga Pisang yang naik turun perlu ada suatu teknologi dari hulu sampai hilir</t>
  </si>
  <si>
    <t>1tIpZl70caH_VpOaasvUrM041MpMAAty4</t>
  </si>
  <si>
    <t>https://drive.google.com/file/d/1tIpZl70caH_VpOaasvUrM041MpMAAty4/view?usp=drivesdk</t>
  </si>
  <si>
    <t>Maya Ardila</t>
  </si>
  <si>
    <t>mayaardila75@gmail.com</t>
  </si>
  <si>
    <t>082289277486</t>
  </si>
  <si>
    <t>1-pz49iKHXz3Kao-5g-d_eFRxW3Ahtp55</t>
  </si>
  <si>
    <t>https://drive.google.com/file/d/1-pz49iKHXz3Kao-5g-d_eFRxW3Ahtp55/view?usp=drivesdk</t>
  </si>
  <si>
    <t>Document successfully created; Document successfully merged; PDF created; !!Error Sending Emails: Service invoked too many times for one day: email.; Run via form trigger as irchamriyadi2000@gmail.com; Timestamp: Sep 6 2021 10:22 PM</t>
  </si>
  <si>
    <t>HENRY H SIMANGUNSONG, A.Md</t>
  </si>
  <si>
    <t>henryhumisar@yahoo.com</t>
  </si>
  <si>
    <t>085262287225</t>
  </si>
  <si>
    <t>Kesan: semakin memahami seputar benih pisang
Pesan: di tunggu tema rempah2</t>
  </si>
  <si>
    <t>1_j6Luu9rfJniWETGVEI0Pg8Zorkbhxrs</t>
  </si>
  <si>
    <t>https://drive.google.com/file/d/1_j6Luu9rfJniWETGVEI0Pg8Zorkbhxrs/view?usp=drivesdk</t>
  </si>
  <si>
    <t>Horas Partamu Simamora, S.Si</t>
  </si>
  <si>
    <t>tamu.simamora@gmail.com</t>
  </si>
  <si>
    <t>085668337527</t>
  </si>
  <si>
    <t>Semoga Benih Pisang Varietas Unggul Indonesia semakin maju dan berkembang pesat merata di seluruh pelosok tanah air</t>
  </si>
  <si>
    <t>1_Mt3nEGvTqFIL2QUIqRvz0enZbLpjDLv</t>
  </si>
  <si>
    <t>https://drive.google.com/file/d/1_Mt3nEGvTqFIL2QUIqRvz0enZbLpjDLv/view?usp=drivesdk</t>
  </si>
  <si>
    <t>Setia Cahyani Gea</t>
  </si>
  <si>
    <t>geasetiacahyani21@gmail.com</t>
  </si>
  <si>
    <t>081260095321</t>
  </si>
  <si>
    <t>Semoga materi ini dapat menambah pengetahuan kita untuk budidaya benih pisang</t>
  </si>
  <si>
    <t>1m_YeHv_i0cc3DrCjBPf6vJq8Kgyce7zl</t>
  </si>
  <si>
    <t>https://drive.google.com/file/d/1m_YeHv_i0cc3DrCjBPf6vJq8Kgyce7zl/view?usp=drivesdk</t>
  </si>
  <si>
    <t>SL. Parlindungan Sirait, SP</t>
  </si>
  <si>
    <t>sparlin296@gmail.com</t>
  </si>
  <si>
    <t>081270210050</t>
  </si>
  <si>
    <t xml:space="preserve">Sangat bermanfaat. </t>
  </si>
  <si>
    <t>1nNYGs2iEXHbUkd7uzBDKP2VNROKf6PQu</t>
  </si>
  <si>
    <t>https://drive.google.com/file/d/1nNYGs2iEXHbUkd7uzBDKP2VNROKf6PQu/view?usp=drivesdk</t>
  </si>
  <si>
    <t>drh. Masniyati</t>
  </si>
  <si>
    <t>masni010379@gimail.com</t>
  </si>
  <si>
    <t>085260963638</t>
  </si>
  <si>
    <t xml:space="preserve">Semoga menjadi ilmu yang bermanfaat </t>
  </si>
  <si>
    <t>17s0iHZAP2xbtSHMJPYK3yQgiaQNQuu_X</t>
  </si>
  <si>
    <t>https://drive.google.com/file/d/17s0iHZAP2xbtSHMJPYK3yQgiaQNQuu_X/view?usp=drivesdk</t>
  </si>
  <si>
    <t>Dicky Wahyudi, S. Pt</t>
  </si>
  <si>
    <t>dickyudwah@gmail.com</t>
  </si>
  <si>
    <t>081374735135</t>
  </si>
  <si>
    <t>Pegawai dinas</t>
  </si>
  <si>
    <t>1p-ZD9lx06Dca7VNFIEQDddqA3vZ9pH-7</t>
  </si>
  <si>
    <t>https://drive.google.com/file/d/1p-ZD9lx06Dca7VNFIEQDddqA3vZ9pH-7/view?usp=drivesdk</t>
  </si>
  <si>
    <t>Ismanto</t>
  </si>
  <si>
    <t>ismanto.super@gmail.com</t>
  </si>
  <si>
    <t>081317855955</t>
  </si>
  <si>
    <t>Lanjutkan Bimtek lainnya bagi petugas lapangan</t>
  </si>
  <si>
    <t>18mhi18gNJ1cE7OoMx-_RoymdG7OcWoLI</t>
  </si>
  <si>
    <t>https://drive.google.com/file/d/18mhi18gNJ1cE7OoMx-_RoymdG7OcWoLI/view?usp=drivesdk</t>
  </si>
  <si>
    <t>Channy Rosalia Gemala Hati</t>
  </si>
  <si>
    <t>channyrosalia@gmail.com</t>
  </si>
  <si>
    <t>081354898784</t>
  </si>
  <si>
    <t xml:space="preserve">Semoga menambah wawasan </t>
  </si>
  <si>
    <t>1bzFiJrppFSW5UM678B0yBY85T3OJtsvl</t>
  </si>
  <si>
    <t>https://drive.google.com/file/d/1bzFiJrppFSW5UM678B0yBY85T3OJtsvl/view?usp=drivesdk</t>
  </si>
  <si>
    <t>USAMAH WAHID, SP.</t>
  </si>
  <si>
    <t>usamawahid@gmail.com</t>
  </si>
  <si>
    <t>085298756498</t>
  </si>
  <si>
    <t>1LvEx_sYVyjWryyeUygp6azGuPUBUYXuG</t>
  </si>
  <si>
    <t>https://drive.google.com/file/d/1LvEx_sYVyjWryyeUygp6azGuPUBUYXuG/view?usp=drivesdk</t>
  </si>
  <si>
    <t>Dian Marhaendrawati, S.P</t>
  </si>
  <si>
    <t>dianmarhaendrawati@gmail.com</t>
  </si>
  <si>
    <t>085856421586</t>
  </si>
  <si>
    <t>Ilmu yang bermanfaat untuk menghasilkan benih pisang yang berkualitas</t>
  </si>
  <si>
    <t>1Ww3fvB6nKp_WWpPR7Q9csguo31jJNlQj</t>
  </si>
  <si>
    <t>https://drive.google.com/file/d/1Ww3fvB6nKp_WWpPR7Q9csguo31jJNlQj/view?usp=drivesdk</t>
  </si>
  <si>
    <t>MULYADI, SP</t>
  </si>
  <si>
    <t>adhymulyadi16@gmail.com</t>
  </si>
  <si>
    <t>082348418826</t>
  </si>
  <si>
    <t>1_3BssGgXzSt4gwG_rdKmq1DNvwyj7U_8</t>
  </si>
  <si>
    <t>https://drive.google.com/file/d/1_3BssGgXzSt4gwG_rdKmq1DNvwyj7U_8/view?usp=drivesdk</t>
  </si>
  <si>
    <t>ADISARI ZEGA</t>
  </si>
  <si>
    <t>adisarizega@gmail.com</t>
  </si>
  <si>
    <t>082360387618</t>
  </si>
  <si>
    <t>1me8IYZlEXx2Wiqek5R1dIBs0VpIhDZTN</t>
  </si>
  <si>
    <t>https://drive.google.com/file/d/1me8IYZlEXx2Wiqek5R1dIBs0VpIhDZTN/view?usp=drivesdk</t>
  </si>
  <si>
    <t>Loddy Yusfianta Wkng, SP</t>
  </si>
  <si>
    <t>loddyw23@gmail</t>
  </si>
  <si>
    <t>081347887123</t>
  </si>
  <si>
    <t>Mendapat tambahan ilmu</t>
  </si>
  <si>
    <t>17n2fXRh1jwOTcLMPdKPFi-nRx2soKHVN</t>
  </si>
  <si>
    <t>https://drive.google.com/file/d/17n2fXRh1jwOTcLMPdKPFi-nRx2soKHVN/view?usp=drivesdk</t>
  </si>
  <si>
    <t>RAJA ADE SAPUTRA, SP</t>
  </si>
  <si>
    <t>adelpiero_sp@yahoo.com</t>
  </si>
  <si>
    <t>085265599276</t>
  </si>
  <si>
    <t>KASI PEMBENIHAN DAN PERLINDUNGAN TANAMAN PANGAN</t>
  </si>
  <si>
    <t>1CIdzEgs4fklptw1lh5e1JNxTMfe0exib</t>
  </si>
  <si>
    <t>https://drive.google.com/file/d/1CIdzEgs4fklptw1lh5e1JNxTMfe0exib/view?usp=drivesdk</t>
  </si>
  <si>
    <t>RUDY NURYANA</t>
  </si>
  <si>
    <t>noeryana16@gmail.com</t>
  </si>
  <si>
    <t>081394299169</t>
  </si>
  <si>
    <t>Teknisi Instalasi Budidaya</t>
  </si>
  <si>
    <t>Semoga webinar bermanfaat untuk meningkatkan pengetahuan dan produktivitas para petani pisang</t>
  </si>
  <si>
    <t>1uYlpoxmUSo5VcWJ_oGbarG4sVQETBK4R</t>
  </si>
  <si>
    <t>https://drive.google.com/file/d/1uYlpoxmUSo5VcWJ_oGbarG4sVQETBK4R/view?usp=drivesdk</t>
  </si>
  <si>
    <t>DEWI HIDAYATI TITO, S.P.</t>
  </si>
  <si>
    <t>umeedewitito@gmail.com</t>
  </si>
  <si>
    <t>081564654422</t>
  </si>
  <si>
    <t>materi seminar sangat bermanfaat untuk petani pisang</t>
  </si>
  <si>
    <t>1V7X93Gt521ds2PhV6v-vjEIZZF99iHWd</t>
  </si>
  <si>
    <t>https://drive.google.com/file/d/1V7X93Gt521ds2PhV6v-vjEIZZF99iHWd/view?usp=drivesdk</t>
  </si>
  <si>
    <t>Yohanes Leki Seran</t>
  </si>
  <si>
    <t>lekialeks@gmail.com</t>
  </si>
  <si>
    <t>082113797655</t>
  </si>
  <si>
    <t>Cukup Informatif</t>
  </si>
  <si>
    <t>1_whUSyNLnhCz-EIKHR_czPfYNVk3XYOf</t>
  </si>
  <si>
    <t>https://drive.google.com/file/d/1_whUSyNLnhCz-EIKHR_czPfYNVk3XYOf/view?usp=drivesdk</t>
  </si>
  <si>
    <t>Imam teguh kurnianto</t>
  </si>
  <si>
    <t>1uBv99fRC32hPm9VotASXojDPjhnnfLVs</t>
  </si>
  <si>
    <t>https://drive.google.com/file/d/1uBv99fRC32hPm9VotASXojDPjhnnfLVs/view?usp=drivesdk</t>
  </si>
  <si>
    <t>HAIRIYAH</t>
  </si>
  <si>
    <t>hairiyah1968agustu@gmail.com</t>
  </si>
  <si>
    <t>085245362268</t>
  </si>
  <si>
    <t>1kG83b_TPB4nA2YS0_DcmV21YNIF70-r6</t>
  </si>
  <si>
    <t>https://drive.google.com/file/d/1kG83b_TPB4nA2YS0_DcmV21YNIF70-r6/view?usp=drivesdk</t>
  </si>
  <si>
    <t>Document successfully created; Document successfully merged; PDF created; !!Error Sending Emails: Service invoked too many times for one day: email.; Run via form trigger as irchamriyadi2000@gmail.com; Timestamp: Sep 6 2021 10:23 PM</t>
  </si>
  <si>
    <t>Richard Simanjuntak, SP</t>
  </si>
  <si>
    <t>richiesmjk@gmail.com</t>
  </si>
  <si>
    <t>081260354570</t>
  </si>
  <si>
    <t>1jkox7PiPcd9BZIx6fiIVaERBEAkhZrus</t>
  </si>
  <si>
    <t>https://drive.google.com/file/d/1jkox7PiPcd9BZIx6fiIVaERBEAkhZrus/view?usp=drivesdk</t>
  </si>
  <si>
    <t>Dewi Fatria</t>
  </si>
  <si>
    <t>dewi.fatria73@yahoo.com</t>
  </si>
  <si>
    <t>081374813137</t>
  </si>
  <si>
    <t>11Tz_rEtxI_BzQYe9XGr0RXtIJUvvvYsg</t>
  </si>
  <si>
    <t>https://drive.google.com/file/d/11Tz_rEtxI_BzQYe9XGr0RXtIJUvvvYsg/view?usp=drivesdk</t>
  </si>
  <si>
    <t>FAHRUNISAH NH</t>
  </si>
  <si>
    <t>nissa.fachru@gmail.com</t>
  </si>
  <si>
    <t>085728980835</t>
  </si>
  <si>
    <t>Informatif</t>
  </si>
  <si>
    <t>1zCajxJwvIp7Z7ZHMIM46HIBX95q6XaIe</t>
  </si>
  <si>
    <t>https://drive.google.com/file/d/1zCajxJwvIp7Z7ZHMIM46HIBX95q6XaIe/view?usp=drivesdk</t>
  </si>
  <si>
    <t>Pudyastuti Saptaningsih</t>
  </si>
  <si>
    <t>tuti.sapta9@gmail.com</t>
  </si>
  <si>
    <t>085226319565</t>
  </si>
  <si>
    <t>1ATLRvJn6-_tJ5zsM3sbfDYEKG-0yT_9N</t>
  </si>
  <si>
    <t>https://drive.google.com/file/d/1ATLRvJn6-_tJ5zsM3sbfDYEKG-0yT_9N/view?usp=drivesdk</t>
  </si>
  <si>
    <t>Nanang Lesmana, S.Pt</t>
  </si>
  <si>
    <t>nanankcasvarop@gmail.com</t>
  </si>
  <si>
    <t>085360659298</t>
  </si>
  <si>
    <t>1tRs6WNxDEUhqrMK8_lyGSm90BHuuXFmy</t>
  </si>
  <si>
    <t>https://drive.google.com/file/d/1tRs6WNxDEUhqrMK8_lyGSm90BHuuXFmy/view?usp=drivesdk</t>
  </si>
  <si>
    <t>DARYANTHA HAREFA</t>
  </si>
  <si>
    <t>daryanthah24@gmail.com</t>
  </si>
  <si>
    <t>085275448849</t>
  </si>
  <si>
    <t>Penyampaian materi mudah dipahami</t>
  </si>
  <si>
    <t>1doWsOzuArx04T3FwncuSX6oVbmzP9SZ9</t>
  </si>
  <si>
    <t>https://drive.google.com/file/d/1doWsOzuArx04T3FwncuSX6oVbmzP9SZ9/view?usp=drivesdk</t>
  </si>
  <si>
    <t>Evy Taviana Prasetyaning Sejati</t>
  </si>
  <si>
    <t>evytaviana65@gmail.com</t>
  </si>
  <si>
    <t>081348860146</t>
  </si>
  <si>
    <t>1mEqqGni7FMzpQSPI4vg57iJe3bvm8HxQ</t>
  </si>
  <si>
    <t>https://drive.google.com/file/d/1mEqqGni7FMzpQSPI4vg57iJe3bvm8HxQ/view?usp=drivesdk</t>
  </si>
  <si>
    <t>Sunarti,SP</t>
  </si>
  <si>
    <t>Nartysunarti573@gmail.com</t>
  </si>
  <si>
    <t>085346806481</t>
  </si>
  <si>
    <t>1RWkD7Gr4g4GeTiobba8xRcBJkYdfW3-2</t>
  </si>
  <si>
    <t>https://drive.google.com/file/d/1RWkD7Gr4g4GeTiobba8xRcBJkYdfW3-2/view?usp=drivesdk</t>
  </si>
  <si>
    <t>Christine Amelia Purukan, SP</t>
  </si>
  <si>
    <t>ithineamelia@gmail.com</t>
  </si>
  <si>
    <t>081296969894</t>
  </si>
  <si>
    <t>Petugas teknis</t>
  </si>
  <si>
    <t>1jygSZvR3-n2Qz39NGmQooriS1TVhn1gX</t>
  </si>
  <si>
    <t>https://drive.google.com/file/d/1jygSZvR3-n2Qz39NGmQooriS1TVhn1gX/view?usp=drivesdk</t>
  </si>
  <si>
    <t>Nur Amnah Djibran, SP</t>
  </si>
  <si>
    <t>zaid.ihsan80@gmail.com</t>
  </si>
  <si>
    <t>081340394491</t>
  </si>
  <si>
    <t>Pengelola Laboratorium Kultur Jaringan</t>
  </si>
  <si>
    <t xml:space="preserve">Baik </t>
  </si>
  <si>
    <t>1D4N11L_6kGnK-1Exgu8dJVS-h_uEOJgP</t>
  </si>
  <si>
    <t>https://drive.google.com/file/d/1D4N11L_6kGnK-1Exgu8dJVS-h_uEOJgP/view?usp=drivesdk</t>
  </si>
  <si>
    <t>Sangat menarik dan harap diundang untuk sesen selanjutnya</t>
  </si>
  <si>
    <t>1gliN0JUx8SB0P3RQG-2zyqIp6HeWgDrT</t>
  </si>
  <si>
    <t>https://drive.google.com/file/d/1gliN0JUx8SB0P3RQG-2zyqIp6HeWgDrT/view?usp=drivesdk</t>
  </si>
  <si>
    <t>YOSA OKTAVIANIS AZIZ, SP</t>
  </si>
  <si>
    <t>yosaoktavianisaziz@rocketmail.com</t>
  </si>
  <si>
    <t>085271640721</t>
  </si>
  <si>
    <t>KASI</t>
  </si>
  <si>
    <t>Materinya bermanfaat</t>
  </si>
  <si>
    <t>1WAZ-iOujTvmpp-gugAHOHWrAyWWTT-fb</t>
  </si>
  <si>
    <t>https://drive.google.com/file/d/1WAZ-iOujTvmpp-gugAHOHWrAyWWTT-fb/view?usp=drivesdk</t>
  </si>
  <si>
    <t>Jainul Asli Dalimunthe</t>
  </si>
  <si>
    <t>inuld@yahoo.com</t>
  </si>
  <si>
    <t>08122428426</t>
  </si>
  <si>
    <t>Civil Society</t>
  </si>
  <si>
    <t>Webinar ini memberi pencerahan</t>
  </si>
  <si>
    <t>1L8cXdntnONzZvWMnUQJe0b7lhUiOycf7</t>
  </si>
  <si>
    <t>https://drive.google.com/file/d/1L8cXdntnONzZvWMnUQJe0b7lhUiOycf7/view?usp=drivesdk</t>
  </si>
  <si>
    <t>Agus Cahya Egriana, SP.MP.</t>
  </si>
  <si>
    <t>aegri@gmail.com</t>
  </si>
  <si>
    <t>083842224471</t>
  </si>
  <si>
    <t>Lebih Memudahkan Lagi Para Pelaku Usaha Terutama Petani Pisang</t>
  </si>
  <si>
    <t>14iCXCkx_sIdd-iZkAjg9K23-n43iz3Cu</t>
  </si>
  <si>
    <t>https://drive.google.com/file/d/14iCXCkx_sIdd-iZkAjg9K23-n43iz3Cu/view?usp=drivesdk</t>
  </si>
  <si>
    <t>Hairun Syahri, SP</t>
  </si>
  <si>
    <t>khairunsp@gmail.com</t>
  </si>
  <si>
    <t>085365222533</t>
  </si>
  <si>
    <t>Sukses petani pisang</t>
  </si>
  <si>
    <t>1-tkZAFuRKqEIzJJ5spfxGxFEC5rqTUmg</t>
  </si>
  <si>
    <t>https://drive.google.com/file/d/1-tkZAFuRKqEIzJJ5spfxGxFEC5rqTUmg/view?usp=drivesdk</t>
  </si>
  <si>
    <t>Ir. IMRAN BILALU, M.Pd.</t>
  </si>
  <si>
    <t>imranbilalu13@gmail.com</t>
  </si>
  <si>
    <t>085259250169</t>
  </si>
  <si>
    <t>BAIK DAN PERLU DITINGKATKAN</t>
  </si>
  <si>
    <t>11p2RFLBAkh5rfkg_1-sstwUJE9YD0_1g</t>
  </si>
  <si>
    <t>https://drive.google.com/file/d/11p2RFLBAkh5rfkg_1-sstwUJE9YD0_1g/view?usp=drivesdk</t>
  </si>
  <si>
    <t>Parrjo</t>
  </si>
  <si>
    <t>sibejo20001@gmail.com</t>
  </si>
  <si>
    <t>081399107285</t>
  </si>
  <si>
    <t>Ada keinginan berkebun</t>
  </si>
  <si>
    <t>1u7gwZ5QW2MOmkd3RTNELoXDzZNCETQf6</t>
  </si>
  <si>
    <t>https://drive.google.com/file/d/1u7gwZ5QW2MOmkd3RTNELoXDzZNCETQf6/view?usp=drivesdk</t>
  </si>
  <si>
    <t>1KTxnYQxq335mOav-4YrLNSwYaUvWy9Fl</t>
  </si>
  <si>
    <t>https://drive.google.com/file/d/1KTxnYQxq335mOav-4YrLNSwYaUvWy9Fl/view?usp=drivesdk</t>
  </si>
  <si>
    <t>WAHYUNI, S.ST</t>
  </si>
  <si>
    <t>wahyunisttp@gmail.com</t>
  </si>
  <si>
    <t>085277357466</t>
  </si>
  <si>
    <t>Materi sangat bermanfaat sehinga dapat dijadikan bahan referensi unk materi penyuluhan pada poktan.</t>
  </si>
  <si>
    <t>11See635fmorFO0h4zXjLTujCthb6vdbM</t>
  </si>
  <si>
    <t>https://drive.google.com/file/d/11See635fmorFO0h4zXjLTujCthb6vdbM/view?usp=drivesdk</t>
  </si>
  <si>
    <t>Joko Prayogo,SE</t>
  </si>
  <si>
    <t>jokoprayogo@yahoo.com</t>
  </si>
  <si>
    <t>+628114025959</t>
  </si>
  <si>
    <t>Guru SMK Pertanian</t>
  </si>
  <si>
    <t>Sangat bermanfaat dapat pengetahuan dari webinar ini</t>
  </si>
  <si>
    <t>1SP31VW6LcvMTWg5VuK5dMJ4I8f_4kRh7</t>
  </si>
  <si>
    <t>https://drive.google.com/file/d/1SP31VW6LcvMTWg5VuK5dMJ4I8f_4kRh7/view?usp=drivesdk</t>
  </si>
  <si>
    <t>Ir. Emi Yenita</t>
  </si>
  <si>
    <t>emiyenita@gmail.com</t>
  </si>
  <si>
    <t>081805713470</t>
  </si>
  <si>
    <t>Kepala Seksi Produksi Bidang Hortikultura DISTANBUN NTB</t>
  </si>
  <si>
    <t>Semoga meningkatkan wawasan</t>
  </si>
  <si>
    <t>1yzLuQjfnovv0f53-jqwQ4OZPCMnOipKU</t>
  </si>
  <si>
    <t>https://drive.google.com/file/d/1yzLuQjfnovv0f53-jqwQ4OZPCMnOipKU/view?usp=drivesdk</t>
  </si>
  <si>
    <t>SUARIDAYANTI TELAUMBANUA, SST</t>
  </si>
  <si>
    <t>nestordikta@gmail.com</t>
  </si>
  <si>
    <t>085275461983</t>
  </si>
  <si>
    <t>1PWili5W6L5tFKiNo6Rxw3Gfdf8w4Hfsp</t>
  </si>
  <si>
    <t>https://drive.google.com/file/d/1PWili5W6L5tFKiNo6Rxw3Gfdf8w4Hfsp/view?usp=drivesdk</t>
  </si>
  <si>
    <t>Document successfully created; Document successfully merged; PDF created; !!Error Sending Emails: Service invoked too many times for one day: email.; Run via form trigger as irchamriyadi2000@gmail.com; Timestamp: Sep 6 2021 10:24 PM</t>
  </si>
  <si>
    <t xml:space="preserve">M. Ali Bahrudin </t>
  </si>
  <si>
    <t>reihanaly2569@gmail.com</t>
  </si>
  <si>
    <t>085806269615</t>
  </si>
  <si>
    <t>Terimakasih kepada semua narasumber dan segenap panitia yang menyelenggarakan acara ini semoga bermanfaat</t>
  </si>
  <si>
    <t>1UwxAh1vlC0lAWW0qUzn1MznvBpFdNinB</t>
  </si>
  <si>
    <t>https://drive.google.com/file/d/1UwxAh1vlC0lAWW0qUzn1MznvBpFdNinB/view?usp=drivesdk</t>
  </si>
  <si>
    <t>RD. SUTRESNA BUDIAMAN, S,ST</t>
  </si>
  <si>
    <t>Sutresnabudi79@gmail.com</t>
  </si>
  <si>
    <t>085728551883</t>
  </si>
  <si>
    <t>Materi cukup baik sesaui kondisi lapangan</t>
  </si>
  <si>
    <t>10AMkI-QTQuGZWPXA99lYjJHuSwZfWf6q</t>
  </si>
  <si>
    <t>https://drive.google.com/file/d/10AMkI-QTQuGZWPXA99lYjJHuSwZfWf6q/view?usp=drivesdk</t>
  </si>
  <si>
    <t>Document successfully created; Document successfully merged; PDF created; !!Error Sending Emails: Service invoked too many times for one day: email.; Run via form trigger as irchamriyadi2000@gmail.com; Timestamp: Sep 6 2021 10:27 PM</t>
  </si>
  <si>
    <t>Rustam Indriyanto, SP</t>
  </si>
  <si>
    <t>Rustamsolo1@gmail.com</t>
  </si>
  <si>
    <t>08562506007</t>
  </si>
  <si>
    <t>BBTPH Wilayah Surakarta, Distanbun Prov. Jateng</t>
  </si>
  <si>
    <t>Sangat bermanfaat untuk meningkatkan pengetahuan tentang perbenihan PIsang</t>
  </si>
  <si>
    <t>10YMzkd7udnA8vN-6MGlvQ2N62rISBqkZ</t>
  </si>
  <si>
    <t>https://drive.google.com/file/d/10YMzkd7udnA8vN-6MGlvQ2N62rISBqkZ/view?usp=drivesdk</t>
  </si>
  <si>
    <t>Ir Rusdi Rusli MS</t>
  </si>
  <si>
    <t>rusdi.rusli46@gmail.com</t>
  </si>
  <si>
    <t>08126707911</t>
  </si>
  <si>
    <t>1pkajzBSnaX7RodyRGq7eSUyOjZ8PVki4</t>
  </si>
  <si>
    <t>https://drive.google.com/file/d/1pkajzBSnaX7RodyRGq7eSUyOjZ8PVki4/view?usp=drivesdk</t>
  </si>
  <si>
    <t xml:space="preserve"> bontsalsakka@gmail.com</t>
  </si>
  <si>
    <t>Baik.</t>
  </si>
  <si>
    <t>1XD8Pll6ijhmcK6InI5PQZRG0WTQtfRci</t>
  </si>
  <si>
    <t>https://drive.google.com/file/d/1XD8Pll6ijhmcK6InI5PQZRG0WTQtfRci/view?usp=drivesdk</t>
  </si>
  <si>
    <t>EVRAN MALANTHON, SP</t>
  </si>
  <si>
    <t>evranpertanian@gmail.com</t>
  </si>
  <si>
    <t>08125559913</t>
  </si>
  <si>
    <t xml:space="preserve">Makasih Informasinya </t>
  </si>
  <si>
    <t>1cs4xoG7WnssozRvWBRMwKnTYyDr0dQlb</t>
  </si>
  <si>
    <t>https://drive.google.com/file/d/1cs4xoG7WnssozRvWBRMwKnTYyDr0dQlb/view?usp=drivesdk</t>
  </si>
  <si>
    <t>MOHAMAD SLAMET MISTO, SP</t>
  </si>
  <si>
    <t>moerdwiani@gmail.com</t>
  </si>
  <si>
    <t>085736316739</t>
  </si>
  <si>
    <t>Materi bagus, menarik sangat mendukung pekerjaan</t>
  </si>
  <si>
    <t>1velvB54QdWgT4r4smHV8JJwGVZFCacgE</t>
  </si>
  <si>
    <t>https://drive.google.com/file/d/1velvB54QdWgT4r4smHV8JJwGVZFCacgE/view?usp=drivesdk</t>
  </si>
  <si>
    <t>DEAMAREITA R.D, STP, MM</t>
  </si>
  <si>
    <t>dea_reita@yahoo.com</t>
  </si>
  <si>
    <t>085730952040</t>
  </si>
  <si>
    <t>terima kasih, materi semakin bervariasi</t>
  </si>
  <si>
    <t>1Mk3jwmRP8TFBeJJa3kb17Kp0ov_-3-Ol</t>
  </si>
  <si>
    <t>https://drive.google.com/file/d/1Mk3jwmRP8TFBeJJa3kb17Kp0ov_-3-Ol/view?usp=drivesdk</t>
  </si>
  <si>
    <t>Document successfully created; Document successfully merged; PDF created; !!Error Sending Emails: Service invoked too many times for one day: email.; Run via form trigger as irchamriyadi2000@gmail.com; Timestamp: Sep 6 2021 10:28 PM</t>
  </si>
  <si>
    <t>A. Putri Ayu Wiummu Zahra</t>
  </si>
  <si>
    <t>andiptray@gmail.com</t>
  </si>
  <si>
    <t>082393211005</t>
  </si>
  <si>
    <t>18YfkZ12mVhxCK4oPC0hXkn5u06uziN18</t>
  </si>
  <si>
    <t>https://drive.google.com/file/d/18YfkZ12mVhxCK4oPC0hXkn5u06uziN18/view?usp=drivesdk</t>
  </si>
  <si>
    <t>ANIRIA TELAUMBANUA</t>
  </si>
  <si>
    <t>081265468191</t>
  </si>
  <si>
    <t>1Gr2tJHZXFrbcyJmqbuVwptvCojm6ixU7</t>
  </si>
  <si>
    <t>https://drive.google.com/file/d/1Gr2tJHZXFrbcyJmqbuVwptvCojm6ixU7/view?usp=drivesdk</t>
  </si>
  <si>
    <t>IBNU RUSY ANJARANG</t>
  </si>
  <si>
    <t>ibnulov@gmail.com</t>
  </si>
  <si>
    <t>082238547175</t>
  </si>
  <si>
    <t>Semakin mantap dalam memberikan bimbingan.</t>
  </si>
  <si>
    <t>1HHgXZ6WqasIIxcZEkl2By-7HcSjZzVA9</t>
  </si>
  <si>
    <t>https://drive.google.com/file/d/1HHgXZ6WqasIIxcZEkl2By-7HcSjZzVA9/view?usp=drivesdk</t>
  </si>
  <si>
    <t>Irene Situmorang, SP</t>
  </si>
  <si>
    <t>irene.situmorang84@gmail.com</t>
  </si>
  <si>
    <t>081387307030</t>
  </si>
  <si>
    <t>11JPrJO2h4fu6TllmBD8gd1fB57YKLGKX</t>
  </si>
  <si>
    <t>https://drive.google.com/file/d/11JPrJO2h4fu6TllmBD8gd1fB57YKLGKX/view?usp=drivesdk</t>
  </si>
  <si>
    <t>Document successfully created; Document successfully merged; PDF created; !!Error Sending Emails: Service invoked too many times for one day: email.; Run via form trigger as irchamriyadi2000@gmail.com; Timestamp: Sep 6 2021 10:29 PM</t>
  </si>
  <si>
    <t>Muzayyinatin, SP</t>
  </si>
  <si>
    <t>zayyinmahza@gmail.com</t>
  </si>
  <si>
    <t>087851506252</t>
  </si>
  <si>
    <t>1O5pBrxsTxreI5eNbAMcJw97k2kfcJuIF</t>
  </si>
  <si>
    <t>https://drive.google.com/file/d/1O5pBrxsTxreI5eNbAMcJw97k2kfcJuIF/view?usp=drivesdk</t>
  </si>
  <si>
    <t>JULIANI RANGKUTI,A.Md</t>
  </si>
  <si>
    <t>julianirangkuti.@gmail.com</t>
  </si>
  <si>
    <t>082284177409</t>
  </si>
  <si>
    <t>138vmJGkSmlB5cSQBa21UpXRvks9_RlTK</t>
  </si>
  <si>
    <t>https://drive.google.com/file/d/138vmJGkSmlB5cSQBa21UpXRvks9_RlTK/view?usp=drivesdk</t>
  </si>
  <si>
    <t>Document successfully created; Document successfully merged; PDF created; !!Error Sending Emails: Invalid email: julianirangkuti.@gmail.com; Run via form trigger as irchamriyadi2000@gmail.com; Timestamp: Sep 6 2021 10:29 PM</t>
  </si>
  <si>
    <t>HARMOLAN TALANI, SP. MM</t>
  </si>
  <si>
    <t>harmolantalani@yahoo.com</t>
  </si>
  <si>
    <t>0811438819</t>
  </si>
  <si>
    <t>KASIE PPHH</t>
  </si>
  <si>
    <t>107i_XDcTCm_5fnkj8KKZzwi8Gs9j1h3e</t>
  </si>
  <si>
    <t>https://drive.google.com/file/d/107i_XDcTCm_5fnkj8KKZzwi8Gs9j1h3e/view?usp=drivesdk</t>
  </si>
  <si>
    <t>Siswati, S.P.</t>
  </si>
  <si>
    <t>siswati.asyifa@gmail.com</t>
  </si>
  <si>
    <t>081310686689</t>
  </si>
  <si>
    <t>Tetap semangat</t>
  </si>
  <si>
    <t>1Y-hyL2AT6oZ3z5VvLy-WVYt4HZ2q1_yy</t>
  </si>
  <si>
    <t>https://drive.google.com/file/d/1Y-hyL2AT6oZ3z5VvLy-WVYt4HZ2q1_yy/view?usp=drivesdk</t>
  </si>
  <si>
    <t>Document successfully created; Document successfully merged; PDF created; !!Error Sending Emails: Service invoked too many times for one day: email.; Run via form trigger as irchamriyadi2000@gmail.com; Timestamp: Sep 6 2021 10:30 PM</t>
  </si>
  <si>
    <t>Samsul</t>
  </si>
  <si>
    <t>samsulnew142@gmail.coc</t>
  </si>
  <si>
    <t>082373116598</t>
  </si>
  <si>
    <t>1cefuY8cXikbF_EZO-B38oh-rbwtIhG9S</t>
  </si>
  <si>
    <t>https://drive.google.com/file/d/1cefuY8cXikbF_EZO-B38oh-rbwtIhG9S/view?usp=drivesdk</t>
  </si>
  <si>
    <t>Dwi Kartini, SP</t>
  </si>
  <si>
    <t>dwikartini82.dk@gmail.com</t>
  </si>
  <si>
    <t>081352007707</t>
  </si>
  <si>
    <t>Hortikultura Jaya</t>
  </si>
  <si>
    <t>1dhuVVTua7AlVsJxKTuDt_qJ_UC4mYDcA</t>
  </si>
  <si>
    <t>https://drive.google.com/file/d/1dhuVVTua7AlVsJxKTuDt_qJ_UC4mYDcA/view?usp=drivesdk</t>
  </si>
  <si>
    <t>Ir. Mawardi, MM., MP.</t>
  </si>
  <si>
    <t>mawardisemeru22@gmail.com</t>
  </si>
  <si>
    <t>085259725555</t>
  </si>
  <si>
    <t>Akademisi</t>
  </si>
  <si>
    <t>Materinya luar biasa</t>
  </si>
  <si>
    <t>1r91bCKIDmf5zjNzjECBsaUfK1nvFTHtD</t>
  </si>
  <si>
    <t>https://drive.google.com/file/d/1r91bCKIDmf5zjNzjECBsaUfK1nvFTHtD/view?usp=drivesdk</t>
  </si>
  <si>
    <t>Dr. Ir. Yulian, M.Sc</t>
  </si>
  <si>
    <t>yulian@unib.ac.id</t>
  </si>
  <si>
    <t>081367086633</t>
  </si>
  <si>
    <t>Sangat memberikan pencerahan dan menambah ilmu</t>
  </si>
  <si>
    <t>1yC8BUs8kVYTydf07VM6NQX4Z8Olsw_wf</t>
  </si>
  <si>
    <t>https://drive.google.com/file/d/1yC8BUs8kVYTydf07VM6NQX4Z8Olsw_wf/view?usp=drivesdk</t>
  </si>
  <si>
    <t>Cindy Pedekawati</t>
  </si>
  <si>
    <t>cindy.pedekawati@gmail.com</t>
  </si>
  <si>
    <t>081394020793</t>
  </si>
  <si>
    <t>1nRupaA2HdkEFLp7mimBay7k3yYFajLtB</t>
  </si>
  <si>
    <t>https://drive.google.com/file/d/1nRupaA2HdkEFLp7mimBay7k3yYFajLtB/view?usp=drivesdk</t>
  </si>
  <si>
    <t>Document successfully created; Document successfully merged; PDF created; !!Error Sending Emails: Service invoked too many times for one day: email.; Run via form trigger as irchamriyadi2000@gmail.com; Timestamp: Sep 6 2021 10:31 PM</t>
  </si>
  <si>
    <t>Mohon diperbanyak kegiatan webinar yangsejenis di masa yang akan datang</t>
  </si>
  <si>
    <t>1xi9rUzHoiqah07GJuwgyibyC0NGBTjsy</t>
  </si>
  <si>
    <t>https://drive.google.com/file/d/1xi9rUzHoiqah07GJuwgyibyC0NGBTjsy/view?usp=drivesdk</t>
  </si>
  <si>
    <t>YESYURUN IMAN ANOTONA HIA, A.Md</t>
  </si>
  <si>
    <t>yesyurun_hia@yahoo.com</t>
  </si>
  <si>
    <t>085207749943</t>
  </si>
  <si>
    <t>1T2P9LgAEA1OyqsM6MkfuIkzKz22VPsXz</t>
  </si>
  <si>
    <t>https://drive.google.com/file/d/1T2P9LgAEA1OyqsM6MkfuIkzKz22VPsXz/view?usp=drivesdk</t>
  </si>
  <si>
    <t>SYAH RIA REZA,SP. MM</t>
  </si>
  <si>
    <t>masreze.mastersaham@gmail.com</t>
  </si>
  <si>
    <t>087773333101</t>
  </si>
  <si>
    <t>Sering adakan webinar agar sy dapat ilmu yg bermanfaat..</t>
  </si>
  <si>
    <t>1XunobUPYXOko8YeMD_3q7ypxPPqJJgnT</t>
  </si>
  <si>
    <t>https://drive.google.com/file/d/1XunobUPYXOko8YeMD_3q7ypxPPqJJgnT/view?usp=drivesdk</t>
  </si>
  <si>
    <t>Merry Christina Kaban, STP</t>
  </si>
  <si>
    <t>merykaban@yahoo.co.id</t>
  </si>
  <si>
    <t>081397122990</t>
  </si>
  <si>
    <t>Materinya bagus...</t>
  </si>
  <si>
    <t>1wnUjWdHFMfJT3DbimYaU9B_OS6JampOr</t>
  </si>
  <si>
    <t>https://drive.google.com/file/d/1wnUjWdHFMfJT3DbimYaU9B_OS6JampOr/view?usp=drivesdk</t>
  </si>
  <si>
    <t>Asrori Hasan</t>
  </si>
  <si>
    <t>hahasrori@gmail.com</t>
  </si>
  <si>
    <t>085704331401</t>
  </si>
  <si>
    <t>perlu diadakan pendampingan untuk tiap tiap area supaya dalam praktiknya tidak kesulitan</t>
  </si>
  <si>
    <t>1CngkEgWXHwIEhI0jtEPjSzg1xzjW-hXW</t>
  </si>
  <si>
    <t>https://drive.google.com/file/d/1CngkEgWXHwIEhI0jtEPjSzg1xzjW-hXW/view?usp=drivesdk</t>
  </si>
  <si>
    <t>Document successfully created; Document successfully merged; PDF created; !!Error Sending Emails: Service invoked too many times for one day: email.; Run via form trigger as irchamriyadi2000@gmail.com; Timestamp: Sep 6 2021 10:32 PM</t>
  </si>
  <si>
    <t>Tri Agus Abdi Sholeh.SP.M,Agr</t>
  </si>
  <si>
    <t>wongtanibatu@gmail.com</t>
  </si>
  <si>
    <t>081334688877</t>
  </si>
  <si>
    <t>Kalau bisa sertifikat dan materi dikirimkan mll no whatsapp yg tertera pada saat isi daftar hadir</t>
  </si>
  <si>
    <t>19WM_M5BDv-MKXR19nfZBrl3SiOMb8fha</t>
  </si>
  <si>
    <t>https://drive.google.com/file/d/19WM_M5BDv-MKXR19nfZBrl3SiOMb8fha/view?usp=drivesdk</t>
  </si>
  <si>
    <t>SUHARMIN, SP., M.Si</t>
  </si>
  <si>
    <t>suharminming@gmail.com</t>
  </si>
  <si>
    <t>082396256789</t>
  </si>
  <si>
    <t>Sangat bermanfat ilmunya bagi kami penyuluh</t>
  </si>
  <si>
    <t>1DcdEPVqKXrcs1PwrF4_iwXGhgxokA__H</t>
  </si>
  <si>
    <t>https://drive.google.com/file/d/1DcdEPVqKXrcs1PwrF4_iwXGhgxokA__H/view?usp=drivesdk</t>
  </si>
  <si>
    <t>Benyamin Yosafat Manurung</t>
  </si>
  <si>
    <t>bymanurung@gmail.com</t>
  </si>
  <si>
    <t>085362126864</t>
  </si>
  <si>
    <t>Sangat Bagus</t>
  </si>
  <si>
    <t>1VZIAjnrdOmAfw9ZTdFCMuwglBV7Iwhqe</t>
  </si>
  <si>
    <t>https://drive.google.com/file/d/1VZIAjnrdOmAfw9ZTdFCMuwglBV7Iwhqe/view?usp=drivesdk</t>
  </si>
  <si>
    <t>Semoga webinar semakin meningkatkan pengetahuan dan produktivitas para petani pisang</t>
  </si>
  <si>
    <t>1FyNDLQz44DZ6BAFF5d0WKX_3bhbIDW1c</t>
  </si>
  <si>
    <t>https://drive.google.com/file/d/1FyNDLQz44DZ6BAFF5d0WKX_3bhbIDW1c/view?usp=drivesdk</t>
  </si>
  <si>
    <t>Document successfully created; Document successfully merged; PDF created; !!Error Sending Emails: Service invoked too many times for one day: email.; Run via form trigger as irchamriyadi2000@gmail.com; Timestamp: Sep 6 2021 10:33 PM</t>
  </si>
  <si>
    <t>AGUS MAHYUDIN NOOR</t>
  </si>
  <si>
    <t>roonniduyhamsuga@gmail.com</t>
  </si>
  <si>
    <t>+6281253343525</t>
  </si>
  <si>
    <t>1wEV4HSjg1jGxGKQG_yeeEYxyAZzSrmm9</t>
  </si>
  <si>
    <t>https://drive.google.com/file/d/1wEV4HSjg1jGxGKQG_yeeEYxyAZzSrmm9/view?usp=drivesdk</t>
  </si>
  <si>
    <t>HERNI JULI KRISNA LAOLI</t>
  </si>
  <si>
    <t>hernijulikrisnalaoli@gmail.com</t>
  </si>
  <si>
    <t>085207138794</t>
  </si>
  <si>
    <t>1zjZFQ8y1qZBEKUPz6VDJyh9tzL7RcU61</t>
  </si>
  <si>
    <t>https://drive.google.com/file/d/1zjZFQ8y1qZBEKUPz6VDJyh9tzL7RcU61/view?usp=drivesdk</t>
  </si>
  <si>
    <t>Dewi Listya Budiyanti</t>
  </si>
  <si>
    <t>dewilistya94@gmail.com</t>
  </si>
  <si>
    <t>085324451335</t>
  </si>
  <si>
    <t>ASN PPPK</t>
  </si>
  <si>
    <t>Materi sangat bagus</t>
  </si>
  <si>
    <t>1TAgAywfx655tFb8NLuUZn-JTvoZOZjUW</t>
  </si>
  <si>
    <t>https://drive.google.com/file/d/1TAgAywfx655tFb8NLuUZn-JTvoZOZjUW/view?usp=drivesdk</t>
  </si>
  <si>
    <t>MOHAMAD ASEP RUSLAN, SP</t>
  </si>
  <si>
    <t>ruslannamina30@gmail.com</t>
  </si>
  <si>
    <t>085861781362</t>
  </si>
  <si>
    <t xml:space="preserve">Semoga dengan adanya webinar benih pisang ini kita bisa memilah benih yang baik/ terhindar dari hama penyakit. </t>
  </si>
  <si>
    <t>1yCkC8G-irdauEDv2Ef6uZUusI6wy0s7L</t>
  </si>
  <si>
    <t>https://drive.google.com/file/d/1yCkC8G-irdauEDv2Ef6uZUusI6wy0s7L/view?usp=drivesdk</t>
  </si>
  <si>
    <t>Document successfully created; Document successfully merged; PDF created; !!Error Sending Emails: Service invoked too many times for one day: email.; Run via form trigger as irchamriyadi2000@gmail.com; Timestamp: Sep 6 2021 10:34 PM</t>
  </si>
  <si>
    <t>EVIERNAYANTI HAREFA</t>
  </si>
  <si>
    <t>eviharefa18@gmail.com</t>
  </si>
  <si>
    <t>082363342396</t>
  </si>
  <si>
    <t>1h-xYVCAa-vanVZj99hhie6beKrssGTGH</t>
  </si>
  <si>
    <t>https://drive.google.com/file/d/1h-xYVCAa-vanVZj99hhie6beKrssGTGH/view?usp=drivesdk</t>
  </si>
  <si>
    <t>Nadila Ajeng Vergita, A. Md. P.</t>
  </si>
  <si>
    <t>navergita@gmail.com</t>
  </si>
  <si>
    <t>082140017283</t>
  </si>
  <si>
    <t>Pengelola Tanaman Pangan dan Hortikultura</t>
  </si>
  <si>
    <t>Webinar yang sangat menarik</t>
  </si>
  <si>
    <t>1oDQlClhZ7RfOm0Ov__kYWWHui5pVE7BQ</t>
  </si>
  <si>
    <t>https://drive.google.com/file/d/1oDQlClhZ7RfOm0Ov__kYWWHui5pVE7BQ/view?usp=drivesdk</t>
  </si>
  <si>
    <t>ARYA RIZKY HUTAMA, S.H., M.H.</t>
  </si>
  <si>
    <t>Walrus_Walrus@yahoo.com</t>
  </si>
  <si>
    <t>082176705495</t>
  </si>
  <si>
    <t>Penata Pertanahan Pertama</t>
  </si>
  <si>
    <t>Materi yang disampaikan sangat menarik dan bermanfaat sekali</t>
  </si>
  <si>
    <t>1k49hriXTYVHbsOdfwnSsBymm7Y0l58tl</t>
  </si>
  <si>
    <t>https://drive.google.com/file/d/1k49hriXTYVHbsOdfwnSsBymm7Y0l58tl/view?usp=drivesdk</t>
  </si>
  <si>
    <t>M. Sidiq, S. ST</t>
  </si>
  <si>
    <t>muhamad.sidiq7@gmail.com</t>
  </si>
  <si>
    <t>089637123574</t>
  </si>
  <si>
    <t>Materi Webinar cukup bagus mendukung pengembangan pisang</t>
  </si>
  <si>
    <t>1QVed8EaYgBtxjGgfOKkC0dm1Kwf46OL-</t>
  </si>
  <si>
    <t>https://drive.google.com/file/d/1QVed8EaYgBtxjGgfOKkC0dm1Kwf46OL-/view?usp=drivesdk</t>
  </si>
  <si>
    <t>Document successfully created; Document successfully merged; PDF created; !!Error Sending Emails: Service invoked too many times for one day: email.; Run via form trigger as irchamriyadi2000@gmail.com; Timestamp: Sep 6 2021 10:35 PM</t>
  </si>
  <si>
    <t>Ninik Herwiyati, SP., MM</t>
  </si>
  <si>
    <t>ninikherwiyati@gmail.com</t>
  </si>
  <si>
    <t>081349179226</t>
  </si>
  <si>
    <t>Ilmunya sangat bermanfaat sukses terus ya</t>
  </si>
  <si>
    <t>1jgDnjOEZ0wPi74HvPRr1yO1n0bu77t5F</t>
  </si>
  <si>
    <t>https://drive.google.com/file/d/1jgDnjOEZ0wPi74HvPRr1yO1n0bu77t5F/view?usp=drivesdk</t>
  </si>
  <si>
    <t>Pristiwahono Bangkit Nugroho, S.Pt</t>
  </si>
  <si>
    <t>bangkit200585@gmail.com</t>
  </si>
  <si>
    <t>085729080410</t>
  </si>
  <si>
    <t>Kasie Produksi Tanaman Hortikultura</t>
  </si>
  <si>
    <t>1-w20WpUlpc9MysfiFAcXBshKBwcyoHWE</t>
  </si>
  <si>
    <t>https://drive.google.com/file/d/1-w20WpUlpc9MysfiFAcXBshKBwcyoHWE/view?usp=drivesdk</t>
  </si>
  <si>
    <t>Dwi Damai Yanti, S.Pt.</t>
  </si>
  <si>
    <t>dwidamai15@gmail.com</t>
  </si>
  <si>
    <t>082281227873</t>
  </si>
  <si>
    <t>Materi sangat menarik dan bermanfaat</t>
  </si>
  <si>
    <t>1b1carmbI10vwIVDulHlxbtt787cLUmvZ</t>
  </si>
  <si>
    <t>https://drive.google.com/file/d/1b1carmbI10vwIVDulHlxbtt787cLUmvZ/view?usp=drivesdk</t>
  </si>
  <si>
    <t>EKA ALFAJERI, STP</t>
  </si>
  <si>
    <t>ekaalfajeri@gmail.com</t>
  </si>
  <si>
    <t>081377991988</t>
  </si>
  <si>
    <t>UPT. Perbenihan dan Perbibitan</t>
  </si>
  <si>
    <t>Bail dan bermanfaat</t>
  </si>
  <si>
    <t>1yPzSdBrO_wgaOpog7RTAPAynS0Vbxbv0</t>
  </si>
  <si>
    <t>https://drive.google.com/file/d/1yPzSdBrO_wgaOpog7RTAPAynS0Vbxbv0/view?usp=drivesdk</t>
  </si>
  <si>
    <t>Fajar Setiyadi</t>
  </si>
  <si>
    <t>fajarsetiyadi13@gmail.com</t>
  </si>
  <si>
    <t>085812468803</t>
  </si>
  <si>
    <t>sangat baik dan bermanfaat</t>
  </si>
  <si>
    <t>10M_XJUSWH4qZxuT5PvHr4RpPoG9ycGyq</t>
  </si>
  <si>
    <t>https://drive.google.com/file/d/10M_XJUSWH4qZxuT5PvHr4RpPoG9ycGyq/view?usp=drivesdk</t>
  </si>
  <si>
    <t>SRI YOLANDA YULIANA ADAM</t>
  </si>
  <si>
    <t>yolandayuliana@gmail.com</t>
  </si>
  <si>
    <t>085240102348</t>
  </si>
  <si>
    <t>staf</t>
  </si>
  <si>
    <t>1Lg4tVsNWQwwGAUKjBncyDUuDiEB5CJg7</t>
  </si>
  <si>
    <t>https://drive.google.com/file/d/1Lg4tVsNWQwwGAUKjBncyDUuDiEB5CJg7/view?usp=drivesdk</t>
  </si>
  <si>
    <t>Tri Sukmayadi</t>
  </si>
  <si>
    <t>trisukmayadi@gmail.com</t>
  </si>
  <si>
    <t>085220137273</t>
  </si>
  <si>
    <t>Alhamdulillah dapat ilmu,buat dibagikan KPD masyrakat</t>
  </si>
  <si>
    <t>1kBeTNMjIE0dskiEnAwYvWMDt6Z2sclqd</t>
  </si>
  <si>
    <t>https://drive.google.com/file/d/1kBeTNMjIE0dskiEnAwYvWMDt6Z2sclqd/view?usp=drivesdk</t>
  </si>
  <si>
    <t>Syaiful Amin, S.P.</t>
  </si>
  <si>
    <t>syaifulamin471@gmail.com</t>
  </si>
  <si>
    <t>081325483988</t>
  </si>
  <si>
    <t>1KQCA5lCesOFKtupBcbC_wK_r70ukATzd</t>
  </si>
  <si>
    <t>https://drive.google.com/file/d/1KQCA5lCesOFKtupBcbC_wK_r70ukATzd/view?usp=drivesdk</t>
  </si>
  <si>
    <t>Prima Agung Prihandono, SP., M.Si.</t>
  </si>
  <si>
    <t>aguvedca@gmail.com</t>
  </si>
  <si>
    <t>081220575212</t>
  </si>
  <si>
    <t>Sangat bermanfaat sharing ilmunya</t>
  </si>
  <si>
    <t>1B4kUJU7vtu9LbC87fg0SxZnSa5xW0fKy</t>
  </si>
  <si>
    <t>https://drive.google.com/file/d/1B4kUJU7vtu9LbC87fg0SxZnSa5xW0fKy/view?usp=drivesdk</t>
  </si>
  <si>
    <t>Lilian Safitri, S.P., M.P</t>
  </si>
  <si>
    <t>liliansafitri2019@gmail.com</t>
  </si>
  <si>
    <t>082390828020</t>
  </si>
  <si>
    <t>14MQOAPjykwjx_b3RnDCmW_XiQxhpB7ba</t>
  </si>
  <si>
    <t>https://drive.google.com/file/d/14MQOAPjykwjx_b3RnDCmW_XiQxhpB7ba/view?usp=drivesdk</t>
  </si>
  <si>
    <t>Ika Kartika, SP</t>
  </si>
  <si>
    <t>kartikaika205@gmail.com</t>
  </si>
  <si>
    <t>082125999205</t>
  </si>
  <si>
    <t>Analis Potensi Perbenihan</t>
  </si>
  <si>
    <t xml:space="preserve">Webinar ini sangat. Bermanfaat </t>
  </si>
  <si>
    <t>1zb1AMnpg2awwyyfpH86ElRzQrr9DxOqX</t>
  </si>
  <si>
    <t>https://drive.google.com/file/d/1zb1AMnpg2awwyyfpH86ElRzQrr9DxOqX/view?usp=drivesdk</t>
  </si>
  <si>
    <t xml:space="preserve">NANANG SETIONO, SP. </t>
  </si>
  <si>
    <t>nanangsetiono75@gmail.com</t>
  </si>
  <si>
    <t>08124964036</t>
  </si>
  <si>
    <t>Alhamdulillah</t>
  </si>
  <si>
    <t>1AqzeIu8zh2lRRU6v1RVtFuOSlHESSYtv</t>
  </si>
  <si>
    <t>https://drive.google.com/file/d/1AqzeIu8zh2lRRU6v1RVtFuOSlHESSYtv/view?usp=drivesdk</t>
  </si>
  <si>
    <t>LINDA SARI, A.Md</t>
  </si>
  <si>
    <t>lindasari95@gmail.com</t>
  </si>
  <si>
    <t>082278476462</t>
  </si>
  <si>
    <t>1212OlL_cMdHK56ZSP9sBR6s-EkuAOEkY</t>
  </si>
  <si>
    <t>https://drive.google.com/file/d/1212OlL_cMdHK56ZSP9sBR6s-EkuAOEkY/view?usp=drivesdk</t>
  </si>
  <si>
    <t>Evi Emilia S. P</t>
  </si>
  <si>
    <t>Eviemilia spiceup0008@gmail.com</t>
  </si>
  <si>
    <t>085157662748</t>
  </si>
  <si>
    <t>Penyuluh PPPK</t>
  </si>
  <si>
    <t>1xqraVn-0qauhqL4XnNSYMLn-oj9M1GCt</t>
  </si>
  <si>
    <t>https://drive.google.com/file/d/1xqraVn-0qauhqL4XnNSYMLn-oj9M1GCt/view?usp=drivesdk</t>
  </si>
  <si>
    <t>Document successfully created; Document successfully merged; PDF created; !!Error Sending Emails: Invalid email: Eviemilia spiceup0008@gmail.com; Run via form trigger as irchamriyadi2000@gmail.com; Timestamp: Sep 6 2021 10:27 PM</t>
  </si>
  <si>
    <t>Materi menarik narasumber bagus</t>
  </si>
  <si>
    <t>1_M9lu5zJQp2HTH93AM5Ny9z2DX0MPwKM</t>
  </si>
  <si>
    <t>https://drive.google.com/file/d/1_M9lu5zJQp2HTH93AM5Ny9z2DX0MPwKM/view?usp=drivesdk</t>
  </si>
  <si>
    <t>DOMINIKA MENGE, SST</t>
  </si>
  <si>
    <t>omimenge03@gmail.com</t>
  </si>
  <si>
    <t>082144793669</t>
  </si>
  <si>
    <t>Kegiatan ini sangat bermanfaat bagi penyuluh dan petani.. semoga dapat berlanjut</t>
  </si>
  <si>
    <t>19yiEQ3hPJ6ich7PjOI2ZnI2dnAxeF1vP</t>
  </si>
  <si>
    <t>https://drive.google.com/file/d/19yiEQ3hPJ6ich7PjOI2ZnI2dnAxeF1vP/view?usp=drivesdk</t>
  </si>
  <si>
    <t>Webinar ini sangat bermanfaat bagi kami sebagai petugas Lapangan. Tks</t>
  </si>
  <si>
    <t>1MLHMdfOcvJKJa9egz5bLI2eIleb3Xxhs</t>
  </si>
  <si>
    <t>https://drive.google.com/file/d/1MLHMdfOcvJKJa9egz5bLI2eIleb3Xxhs/view?usp=drivesdk</t>
  </si>
  <si>
    <t>Nunung Rahmawati Kamaru</t>
  </si>
  <si>
    <t>nunungrahmawatikamaru@gmail.com</t>
  </si>
  <si>
    <t>081524590979</t>
  </si>
  <si>
    <t>1DaDEfaKEbR2HSZQrm6rZ7IJ7TFFWe6ed</t>
  </si>
  <si>
    <t>https://drive.google.com/file/d/1DaDEfaKEbR2HSZQrm6rZ7IJ7TFFWe6ed/view?usp=drivesdk</t>
  </si>
  <si>
    <t>Muhamad Ahlan Sumbai Besar, S.P</t>
  </si>
  <si>
    <t>ahlansumbai@gmail.com</t>
  </si>
  <si>
    <t>081368932588</t>
  </si>
  <si>
    <t>1KvrfOk1DtDNbu5QUkR723mJTN6_fuJ3f</t>
  </si>
  <si>
    <t>https://drive.google.com/file/d/1KvrfOk1DtDNbu5QUkR723mJTN6_fuJ3f/view?usp=drivesdk</t>
  </si>
  <si>
    <t>Omsah Neelam Khyar, SP</t>
  </si>
  <si>
    <t>bundarasdia@gmail.com</t>
  </si>
  <si>
    <t>081321654046</t>
  </si>
  <si>
    <t>Sangat memberi manfaat tambahan ilmu pengetahuan</t>
  </si>
  <si>
    <t>1vhwlfJRa7ETIefD8yekDWpsUODGpCcY4</t>
  </si>
  <si>
    <t>https://drive.google.com/file/d/1vhwlfJRa7ETIefD8yekDWpsUODGpCcY4/view?usp=drivesdk</t>
  </si>
  <si>
    <t>ARMADA</t>
  </si>
  <si>
    <t>mada52357@gmail.com</t>
  </si>
  <si>
    <t>085261925609</t>
  </si>
  <si>
    <t>1u6y5L91B_EheKYdZUt5oFkdlfqqHOtK5</t>
  </si>
  <si>
    <t>https://drive.google.com/file/d/1u6y5L91B_EheKYdZUt5oFkdlfqqHOtK5/view?usp=drivesdk</t>
  </si>
  <si>
    <t>AGUSTIYADI.SP</t>
  </si>
  <si>
    <t>agustiyadiagmy@gmail.com</t>
  </si>
  <si>
    <t>085369883421</t>
  </si>
  <si>
    <t>1NJdevhOEQO8670lmPZww-1qhLneAbWTB</t>
  </si>
  <si>
    <t>https://drive.google.com/file/d/1NJdevhOEQO8670lmPZww-1qhLneAbWTB/view?usp=drivesdk</t>
  </si>
  <si>
    <t>S. Dharma Kesuma, SP, MSi</t>
  </si>
  <si>
    <t>kesuma_locust1@yahoo.com</t>
  </si>
  <si>
    <t>089521528963</t>
  </si>
  <si>
    <t>Dinas KPTPH</t>
  </si>
  <si>
    <t>1_9ypcKSo56y_XQhFHyLZG0ueqiYioo0x</t>
  </si>
  <si>
    <t>https://drive.google.com/file/d/1_9ypcKSo56y_XQhFHyLZG0ueqiYioo0x/view?usp=drivesdk</t>
  </si>
  <si>
    <t>WETY PRASITA DEWI, S.P.</t>
  </si>
  <si>
    <t>wety.prasitadewi@gmail.com</t>
  </si>
  <si>
    <t>08125955572</t>
  </si>
  <si>
    <t>19gp9i_cUUF0wQ8y4s0D0-uKov7pxfZZE</t>
  </si>
  <si>
    <t>https://drive.google.com/file/d/19gp9i_cUUF0wQ8y4s0D0-uKov7pxfZZE/view?usp=drivesdk</t>
  </si>
  <si>
    <t>TENGKU SYAMSU, S.T.</t>
  </si>
  <si>
    <t>t.syamsu@gmail.com</t>
  </si>
  <si>
    <t>08125787063</t>
  </si>
  <si>
    <t>Materinya menarik dan menambah wawasan tentang ketahanan pangan nasional</t>
  </si>
  <si>
    <t>1fhrjZhnB8g_itHPGSnXRLka8_jpkjvRK</t>
  </si>
  <si>
    <t>https://drive.google.com/file/d/1fhrjZhnB8g_itHPGSnXRLka8_jpkjvRK/view?usp=drivesdk</t>
  </si>
  <si>
    <t>Ir. Harini Chotdriah</t>
  </si>
  <si>
    <t>chotdriah2014@gmail.com</t>
  </si>
  <si>
    <t>081249990017</t>
  </si>
  <si>
    <t>Analis Pengolah Hasil Pertanian</t>
  </si>
  <si>
    <t>Menambah wawadan baru dan ilmu</t>
  </si>
  <si>
    <t>1kdRxy-H-0BkjgdY1Wg1a9n9uKvLCVyNm</t>
  </si>
  <si>
    <t>https://drive.google.com/file/d/1kdRxy-H-0BkjgdY1Wg1a9n9uKvLCVyNm/view?usp=drivesdk</t>
  </si>
  <si>
    <t>Riza Kusumastuti</t>
  </si>
  <si>
    <t>rizakusumastuti5@gmail.com</t>
  </si>
  <si>
    <t>085732983072</t>
  </si>
  <si>
    <t>Dengan adanya seminar online ini dapat menambah wawasan mengenai benih pisang</t>
  </si>
  <si>
    <t>1zbKoZbL6FUyXHE7j08EqLhRRBq6GvEKv</t>
  </si>
  <si>
    <t>https://drive.google.com/file/d/1zbKoZbL6FUyXHE7j08EqLhRRBq6GvEKv/view?usp=drivesdk</t>
  </si>
  <si>
    <t>Fipin Masda Tampubolon, SP</t>
  </si>
  <si>
    <t>fipintampubolon@yahoo.com</t>
  </si>
  <si>
    <t>081360895143</t>
  </si>
  <si>
    <t>Kasi Produksi Hortikultura</t>
  </si>
  <si>
    <t>Pisang merupakan komoditi unggulan yg banyak diminati oleh masyarakat Indonesia. Kualitas benih pisang yg baik akan menghasilkan produksi yg baik.</t>
  </si>
  <si>
    <t>11z9ZnZEuTruNEyn3XrgR0lhKsAsHpj4z</t>
  </si>
  <si>
    <t>https://drive.google.com/file/d/11z9ZnZEuTruNEyn3XrgR0lhKsAsHpj4z/view?usp=drivesdk</t>
  </si>
  <si>
    <t>Irwan Muas</t>
  </si>
  <si>
    <t>irwan_muas@yahoo.co.id</t>
  </si>
  <si>
    <t>081363479106</t>
  </si>
  <si>
    <t>Acara yang bagus dan menatik untuk menambah wawasan para peserta/pemerhati pisang</t>
  </si>
  <si>
    <t>1BJE0KoqFXx5N7T3Wknokt7lueRabRsbs</t>
  </si>
  <si>
    <t>https://drive.google.com/file/d/1BJE0KoqFXx5N7T3Wknokt7lueRabRsbs/view?usp=drivesdk</t>
  </si>
  <si>
    <t>Muhammad Rizqi Mubarok, S.P.</t>
  </si>
  <si>
    <t>muhammadrizqi.arok@gmail.com</t>
  </si>
  <si>
    <t>085769206763</t>
  </si>
  <si>
    <t>Materi sesuai dengan keadaan di lapangan</t>
  </si>
  <si>
    <t>1lIMg-1_EMfLi5hXwmWu0wKSuX3ZQrirQ</t>
  </si>
  <si>
    <t>https://drive.google.com/file/d/1lIMg-1_EMfLi5hXwmWu0wKSuX3ZQrirQ/view?usp=drivesdk</t>
  </si>
  <si>
    <t>LEONARD GERYSON</t>
  </si>
  <si>
    <t>082348891622</t>
  </si>
  <si>
    <t>petugas laboratorium</t>
  </si>
  <si>
    <t>1m2NlAbb97qmBQPup9syU-v9RwEyJiqXZ</t>
  </si>
  <si>
    <t>https://drive.google.com/file/d/1m2NlAbb97qmBQPup9syU-v9RwEyJiqXZ/view?usp=drivesdk</t>
  </si>
  <si>
    <t>SURIFAH, SP</t>
  </si>
  <si>
    <t>surifahella@gmail.com</t>
  </si>
  <si>
    <t>072256045802</t>
  </si>
  <si>
    <t>ASN  P3K (Penyuluh Pertanian)</t>
  </si>
  <si>
    <t xml:space="preserve">Pisang merupakan tanaman yang  byk mengandung kalium yg berguna utk membatu pembuluh darah mengankut oksigen ke otak </t>
  </si>
  <si>
    <t>1tkZNYUbcSwQGkgGMX579SJcHjoXyV9dI</t>
  </si>
  <si>
    <t>https://drive.google.com/file/d/1tkZNYUbcSwQGkgGMX579SJcHjoXyV9dI/view?usp=drivesdk</t>
  </si>
  <si>
    <t>APRIANTI ERMAWIKA, S.P.</t>
  </si>
  <si>
    <t>ardianharyawan@gmail.com</t>
  </si>
  <si>
    <t>085789511322</t>
  </si>
  <si>
    <t>1Qg4iS38bsAuTMJ2jayc9ti8buiKWZCBN</t>
  </si>
  <si>
    <t>https://drive.google.com/file/d/1Qg4iS38bsAuTMJ2jayc9ti8buiKWZCBN/view?usp=drivesdk</t>
  </si>
  <si>
    <t>Selvi Sovyani S.T.P</t>
  </si>
  <si>
    <t>sovyaniselvi@gmail.com</t>
  </si>
  <si>
    <t>082293916099</t>
  </si>
  <si>
    <t>honore</t>
  </si>
  <si>
    <t xml:space="preserve">baik
</t>
  </si>
  <si>
    <t>1f_ixjyFXHhvioheWMD2X2ue5xpgtlar-</t>
  </si>
  <si>
    <t>https://drive.google.com/file/d/1f_ixjyFXHhvioheWMD2X2ue5xpgtlar-/view?usp=drivesdk</t>
  </si>
  <si>
    <t>RINI NURYANI,S.Pd</t>
  </si>
  <si>
    <t>greeny7183@gmail.com</t>
  </si>
  <si>
    <t>085643834825</t>
  </si>
  <si>
    <t>1PfYA-F6ho9ieWt8TtMoRbH8f_M-aLRKN</t>
  </si>
  <si>
    <t>https://drive.google.com/file/d/1PfYA-F6ho9ieWt8TtMoRbH8f_M-aLRKN/view?usp=drivesdk</t>
  </si>
  <si>
    <t>Sriwidiyas Tuti, S.TP</t>
  </si>
  <si>
    <t>sriwidiyastuti774@gmail.com</t>
  </si>
  <si>
    <t>085263022663</t>
  </si>
  <si>
    <t>Trm ksh bpk/ibuk narasumber dan panitia.
Ilmu dan informasi yg diberikan sangat bermanfaat bagi kami</t>
  </si>
  <si>
    <t>11PJJBt1f0lgd8q-h5iJ2JQM878plrIPO</t>
  </si>
  <si>
    <t>https://drive.google.com/file/d/11PJJBt1f0lgd8q-h5iJ2JQM878plrIPO/view?usp=drivesdk</t>
  </si>
  <si>
    <t>Document successfully created; Document successfully merged; PDF created; !!Error Sending Emails: Service invoked too many times for one day: email.; Run via form trigger as irchamriyadi2000@gmail.com; Timestamp: Sep 6 2021 10:36 PM</t>
  </si>
  <si>
    <t>SITI NURUL M, A.Md</t>
  </si>
  <si>
    <t>sitinurul.marifah8@gmail.com</t>
  </si>
  <si>
    <t>081215018132</t>
  </si>
  <si>
    <t xml:space="preserve">Materi sangat bermanfaat </t>
  </si>
  <si>
    <t>1x3uwylnJ5yzVqVXOJPKwbbF1pm2mG25H</t>
  </si>
  <si>
    <t>https://drive.google.com/file/d/1x3uwylnJ5yzVqVXOJPKwbbF1pm2mG25H/view?usp=drivesdk</t>
  </si>
  <si>
    <t>Udi Kurnianto</t>
  </si>
  <si>
    <t>udikurnia123@gmail.com</t>
  </si>
  <si>
    <t>085878235467</t>
  </si>
  <si>
    <t>semoga materi bermanfaat bagi petani</t>
  </si>
  <si>
    <t>1aqKqDAmsv-G8cGkRpCsv5uM3ucSdyt9l</t>
  </si>
  <si>
    <t>https://drive.google.com/file/d/1aqKqDAmsv-G8cGkRpCsv5uM3ucSdyt9l/view?usp=drivesdk</t>
  </si>
  <si>
    <t>Hj.SAENAB,SP</t>
  </si>
  <si>
    <t>saenabgenda66@gmail.com</t>
  </si>
  <si>
    <t>08124118907</t>
  </si>
  <si>
    <t>Cocok materinya mantap</t>
  </si>
  <si>
    <t>18rFOUBt0TjXHre-5Cw_jm3xuU8xxytBU</t>
  </si>
  <si>
    <t>https://drive.google.com/file/d/18rFOUBt0TjXHre-5Cw_jm3xuU8xxytBU/view?usp=drivesdk</t>
  </si>
  <si>
    <t>RATNA SARI, SP</t>
  </si>
  <si>
    <t>borneo_nana@yahoo.com</t>
  </si>
  <si>
    <t>082158750005</t>
  </si>
  <si>
    <t>Oke banget materinya</t>
  </si>
  <si>
    <t>1MJBaVzuMsfzixTqot-_4MRuXs_GyRRNj</t>
  </si>
  <si>
    <t>https://drive.google.com/file/d/1MJBaVzuMsfzixTqot-_4MRuXs_GyRRNj/view?usp=drivesdk</t>
  </si>
  <si>
    <t>Arie Widiastuti, SP</t>
  </si>
  <si>
    <t>deeaztarie@gmail.com</t>
  </si>
  <si>
    <t>082380385527</t>
  </si>
  <si>
    <t>PEH pada BPTH Wilayah I</t>
  </si>
  <si>
    <t>Materi yang menarik dan menginspirasi</t>
  </si>
  <si>
    <t>1VZkQ2IvqlXM7HxPL8YgQwe-XvteC5o8l</t>
  </si>
  <si>
    <t>https://drive.google.com/file/d/1VZkQ2IvqlXM7HxPL8YgQwe-XvteC5o8l/view?usp=drivesdk</t>
  </si>
  <si>
    <t>1M0BSb9slnVqKZSasNgtySNEuhJFELa8d</t>
  </si>
  <si>
    <t>https://drive.google.com/file/d/1M0BSb9slnVqKZSasNgtySNEuhJFELa8d/view?usp=drivesdk</t>
  </si>
  <si>
    <t>HAMMIM, S.E.</t>
  </si>
  <si>
    <t>hammimraziq@gmail.com</t>
  </si>
  <si>
    <t>085241194780</t>
  </si>
  <si>
    <t>Sangat bermanfaat sekali.</t>
  </si>
  <si>
    <t>1oNaLSUXcQH7aYF7twAC_ev0UFPqS0eVJ</t>
  </si>
  <si>
    <t>https://drive.google.com/file/d/1oNaLSUXcQH7aYF7twAC_ev0UFPqS0eVJ/view?usp=drivesdk</t>
  </si>
  <si>
    <t>SUMIDAH</t>
  </si>
  <si>
    <t>sumidah1971@gmail.com</t>
  </si>
  <si>
    <t>081779425945</t>
  </si>
  <si>
    <t>1BhdjLpKzBFcOxHCe6g3xkbU8G59wllHu</t>
  </si>
  <si>
    <t>https://drive.google.com/file/d/1BhdjLpKzBFcOxHCe6g3xkbU8G59wllHu/view?usp=drivesdk</t>
  </si>
  <si>
    <t>Ir. Endang Rahayuningsih</t>
  </si>
  <si>
    <t>endangrahayuningsih0966@gmail.com</t>
  </si>
  <si>
    <t>085290140722</t>
  </si>
  <si>
    <t>Mantab ilmunya, sangat bermanfaat</t>
  </si>
  <si>
    <t>141BcvlUa3_NvPlCXU20rBDdsq-3-6TNU</t>
  </si>
  <si>
    <t>https://drive.google.com/file/d/141BcvlUa3_NvPlCXU20rBDdsq-3-6TNU/view?usp=drivesdk</t>
  </si>
  <si>
    <t>krisano310310@gmail.com</t>
  </si>
  <si>
    <t>1r3fRl-yRWoQjKXWAgBGZHka3K70o5VfC</t>
  </si>
  <si>
    <t>https://drive.google.com/file/d/1r3fRl-yRWoQjKXWAgBGZHka3K70o5VfC/view?usp=drivesdk</t>
  </si>
  <si>
    <t>Kurniawan Latief, S.P.</t>
  </si>
  <si>
    <t>kurniawan. Latief12@gmail.com</t>
  </si>
  <si>
    <t>08563675770</t>
  </si>
  <si>
    <t>Analis Program Penyuluhan</t>
  </si>
  <si>
    <t>Materi yang sangat bermanfaat sekali</t>
  </si>
  <si>
    <t>1njLwq5DBLdwwvkTiVULUalZxQZgX43Js</t>
  </si>
  <si>
    <t>https://drive.google.com/file/d/1njLwq5DBLdwwvkTiVULUalZxQZgX43Js/view?usp=drivesdk</t>
  </si>
  <si>
    <t>Document successfully created; Document successfully merged; PDF created; !!Error Sending Emails: Invalid email: kurniawan. Latief12@gmail.com; Run via form trigger as irchamriyadi2000@gmail.com; Timestamp: Sep 6 2021 10:30 PM</t>
  </si>
  <si>
    <t>Irma Darmawanty, SP</t>
  </si>
  <si>
    <t>zeerha.rakhman0709@gmail.com</t>
  </si>
  <si>
    <t>081350991010</t>
  </si>
  <si>
    <t>Kepala Seksi Pengolahan dan Pemasaran Hasil Tanaman Pangan dan Hortikulrura</t>
  </si>
  <si>
    <t xml:space="preserve">Terima kasih atas kesempatan mengikuti kegiatan yang sangat bermanfaat buat kami. Semoga bisa mengikuti kegiatan-kegiatan yang lainnya. </t>
  </si>
  <si>
    <t>1fjsNyf5Wo6aJancUHAuAIOY-_F5mleC4</t>
  </si>
  <si>
    <t>https://drive.google.com/file/d/1fjsNyf5Wo6aJancUHAuAIOY-_F5mleC4/view?usp=drivesdk</t>
  </si>
  <si>
    <t>DIAN LAILI NOVITASARI, S.Pt</t>
  </si>
  <si>
    <t>dianlailinovitasari@gmail.com</t>
  </si>
  <si>
    <t>085103054250</t>
  </si>
  <si>
    <t>1KBHOdBYd9uaoPgYQueUt6rKdbDcEDgpH</t>
  </si>
  <si>
    <t>https://drive.google.com/file/d/1KBHOdBYd9uaoPgYQueUt6rKdbDcEDgpH/view?usp=drivesdk</t>
  </si>
  <si>
    <t>Bimtek sangat bermanfaat</t>
  </si>
  <si>
    <t>1YRDN-_f-s4QdkVdmglxaXaCNCcTd6N8p</t>
  </si>
  <si>
    <t>https://drive.google.com/file/d/1YRDN-_f-s4QdkVdmglxaXaCNCcTd6N8p/view?usp=drivesdk</t>
  </si>
  <si>
    <t>ARDIAN HARYAWAN, S.P.</t>
  </si>
  <si>
    <t>089618237531</t>
  </si>
  <si>
    <t>18w0m4i_RqmhvvvYDTByaZCpEqyUg0mBp</t>
  </si>
  <si>
    <t>https://drive.google.com/file/d/18w0m4i_RqmhvvvYDTByaZCpEqyUg0mBp/view?usp=drivesdk</t>
  </si>
  <si>
    <t>1YqdWbQPWEj3zdcvDOPBQqMY1uMiOukTC</t>
  </si>
  <si>
    <t>https://drive.google.com/file/d/1YqdWbQPWEj3zdcvDOPBQqMY1uMiOukTC/view?usp=drivesdk</t>
  </si>
  <si>
    <t>SUPARLAN YULI ARIYANTO, S.P.</t>
  </si>
  <si>
    <t>suparlan.pasirsakti@gmail.com</t>
  </si>
  <si>
    <t>081369101609</t>
  </si>
  <si>
    <t>Baik dan Lanjutkan</t>
  </si>
  <si>
    <t>1hxNQdlzQ0gAtyeEo-rWTzORnxZKThKMe</t>
  </si>
  <si>
    <t>https://drive.google.com/file/d/1hxNQdlzQ0gAtyeEo-rWTzORnxZKThKMe/view?usp=drivesdk</t>
  </si>
  <si>
    <t>Noor Laeli Yuniastuti, SP</t>
  </si>
  <si>
    <t>noorlaeliyuniastuti@gmail.com</t>
  </si>
  <si>
    <t>082136039924</t>
  </si>
  <si>
    <t>Kepala Seksi Produksi dan Hortikultura</t>
  </si>
  <si>
    <t>Semoga Materi Pelatihan bermanfaat bagi petani</t>
  </si>
  <si>
    <t>1DWQHA6XoRmDNW91vJJaUDs01UbCOHj55</t>
  </si>
  <si>
    <t>https://drive.google.com/file/d/1DWQHA6XoRmDNW91vJJaUDs01UbCOHj55/view?usp=drivesdk</t>
  </si>
  <si>
    <t>Menambah wawasan dan ilmu pengetahuan</t>
  </si>
  <si>
    <t>1C8lj52vYlEQnlNen0AO__VvaWmLxfLQi</t>
  </si>
  <si>
    <t>https://drive.google.com/file/d/1C8lj52vYlEQnlNen0AO__VvaWmLxfLQi/view?usp=drivesdk</t>
  </si>
  <si>
    <t>Andri Yatwoko, S.ST</t>
  </si>
  <si>
    <t>ayat_woko9812@yahoo.co.id</t>
  </si>
  <si>
    <t>085856261477</t>
  </si>
  <si>
    <t xml:space="preserve">materi sangat bagus untuk bisa disampaiakan dan menjadi bahan penyuluhan dalam pengembangan pisang
</t>
  </si>
  <si>
    <t>1sE5knmf-PVZQVG394Zi5DYfl5C7UdaQX</t>
  </si>
  <si>
    <t>https://drive.google.com/file/d/1sE5knmf-PVZQVG394Zi5DYfl5C7UdaQX/view?usp=drivesdk</t>
  </si>
  <si>
    <t>Ananta Swarna Putera, S.P.</t>
  </si>
  <si>
    <t>ananta.swarna@gmail.com</t>
  </si>
  <si>
    <t>081905854771</t>
  </si>
  <si>
    <t>1qVTZPTLdlXO6e7v2xYysX1eoosu94cQl</t>
  </si>
  <si>
    <t>https://drive.google.com/file/d/1qVTZPTLdlXO6e7v2xYysX1eoosu94cQl/view?usp=drivesdk</t>
  </si>
  <si>
    <t>Sudirman, AMS Dt. Rajo Indo</t>
  </si>
  <si>
    <t>sudirman080574@gmail.com</t>
  </si>
  <si>
    <t>081318701556</t>
  </si>
  <si>
    <t>Ilmu yang sangat bermanfaat sekali untuk budidaya pisang</t>
  </si>
  <si>
    <t>19PJ_eUcdYgdKlK559PHvQ4AOOwXeSdSA</t>
  </si>
  <si>
    <t>https://drive.google.com/file/d/19PJ_eUcdYgdKlK559PHvQ4AOOwXeSdSA/view?usp=drivesdk</t>
  </si>
  <si>
    <t>Juhairiah.SP</t>
  </si>
  <si>
    <t>juhairiah1setiawan@gmail.com</t>
  </si>
  <si>
    <t>08125315159</t>
  </si>
  <si>
    <t>14jijX_Rj7wQlcc46wjcy-Bb6qX7Zy1ew</t>
  </si>
  <si>
    <t>https://drive.google.com/file/d/14jijX_Rj7wQlcc46wjcy-Bb6qX7Zy1ew/view?usp=drivesdk</t>
  </si>
  <si>
    <t>NURULCHAIRIYAH, S.Si., M.Si.</t>
  </si>
  <si>
    <t>nchairiyah@gmail.com</t>
  </si>
  <si>
    <t>081333815009</t>
  </si>
  <si>
    <t>materi yang disampaikan sangat bermanfaat</t>
  </si>
  <si>
    <t>1TZHBZM72WZiNb1aB8EkrkozHqH5L6-zO</t>
  </si>
  <si>
    <t>https://drive.google.com/file/d/1TZHBZM72WZiNb1aB8EkrkozHqH5L6-zO/view?usp=drivesdk</t>
  </si>
  <si>
    <t>ENNI NOVIYANTI, S.TP</t>
  </si>
  <si>
    <t>kenzie.kazuo@gmail.com</t>
  </si>
  <si>
    <t>08117114146</t>
  </si>
  <si>
    <t>Materinya menarik terutama untuk kami penyuluh pertanian di wilayah yang produk unggulannya di bidang hortikultura</t>
  </si>
  <si>
    <t>1O5bDeXvpwJbpRoCFhkM_pEiyGiIvr83C</t>
  </si>
  <si>
    <t>https://drive.google.com/file/d/1O5bDeXvpwJbpRoCFhkM_pEiyGiIvr83C/view?usp=drivesdk</t>
  </si>
  <si>
    <t>Sumarti</t>
  </si>
  <si>
    <t>sumarti.tungga@gmail.com</t>
  </si>
  <si>
    <t>085253238643</t>
  </si>
  <si>
    <t>BPTP NTT</t>
  </si>
  <si>
    <t>Materi dan narasumber sangat dibutuhkan utk budidaya pisang</t>
  </si>
  <si>
    <t>1S1X7a2oWbZ-RYMj9c7s2P22LpkM6LdnQ</t>
  </si>
  <si>
    <t>https://drive.google.com/file/d/1S1X7a2oWbZ-RYMj9c7s2P22LpkM6LdnQ/view?usp=drivesdk</t>
  </si>
  <si>
    <t>KUNCORO YEKTI, SP</t>
  </si>
  <si>
    <t>kuncoroyekti1@gmail.com</t>
  </si>
  <si>
    <t>08125833648</t>
  </si>
  <si>
    <t>Cukup baik materi yg disampaikan</t>
  </si>
  <si>
    <t>1KrcV9NY0HA5qJJeceZ38-RR40bnqs9qQ</t>
  </si>
  <si>
    <t>https://drive.google.com/file/d/1KrcV9NY0HA5qJJeceZ38-RR40bnqs9qQ/view?usp=drivesdk</t>
  </si>
  <si>
    <t>I Kade Purnawirawan Putra, S.P</t>
  </si>
  <si>
    <t>purnawirawan88@gmail.com</t>
  </si>
  <si>
    <t>085738003086</t>
  </si>
  <si>
    <t>Bagus, lanjutkan</t>
  </si>
  <si>
    <t>11MzheQgYGMnr77jsuWutJYFafnhaJ0En</t>
  </si>
  <si>
    <t>https://drive.google.com/file/d/11MzheQgYGMnr77jsuWutJYFafnhaJ0En/view?usp=drivesdk</t>
  </si>
  <si>
    <t>YOYOK JUNAEDI, SP</t>
  </si>
  <si>
    <t>yo2k_gtg@yahoo.co.id</t>
  </si>
  <si>
    <t>082245238237</t>
  </si>
  <si>
    <t xml:space="preserve">smoga bermanfaat </t>
  </si>
  <si>
    <t>1UFqCXhQs5z1Set-5_Cpfs3NbVjg8iEv5</t>
  </si>
  <si>
    <t>https://drive.google.com/file/d/1UFqCXhQs5z1Set-5_Cpfs3NbVjg8iEv5/view?usp=drivesdk</t>
  </si>
  <si>
    <t>--NURUL BUNGA F.M, SP--</t>
  </si>
  <si>
    <t>nurulbunga81@gmail.com</t>
  </si>
  <si>
    <t>085289457270</t>
  </si>
  <si>
    <t>STAF PRODUKSI TANAMAN HORTIKULTURA</t>
  </si>
  <si>
    <t>menginspirasi</t>
  </si>
  <si>
    <t>1U-mIFVez-SiZtfAMg4cML2v-nD73AvlO</t>
  </si>
  <si>
    <t>https://drive.google.com/file/d/1U-mIFVez-SiZtfAMg4cML2v-nD73AvlO/view?usp=drivesdk</t>
  </si>
  <si>
    <t>NUR`AINI,SP</t>
  </si>
  <si>
    <t>ainicahaya1964@gmail.com</t>
  </si>
  <si>
    <t>082363205509</t>
  </si>
  <si>
    <t>Materi ini sangat menarik</t>
  </si>
  <si>
    <t>1aHr2Ws0WwKlaSjheTC3vpxEZ7g4QhGET</t>
  </si>
  <si>
    <t>https://drive.google.com/file/d/1aHr2Ws0WwKlaSjheTC3vpxEZ7g4QhGET/view?usp=drivesdk</t>
  </si>
  <si>
    <t>ANTONI SETIAWAN, S.P.</t>
  </si>
  <si>
    <t>antonisetia1@gmail.com</t>
  </si>
  <si>
    <t>082215267488</t>
  </si>
  <si>
    <t>terimakasih atas iformasi dan ilmu yang telah di bagi</t>
  </si>
  <si>
    <t>1--G7VYfx9Qc7QBOUOFDk6Lx0sjs2e2-c</t>
  </si>
  <si>
    <t>https://drive.google.com/file/d/1--G7VYfx9Qc7QBOUOFDk6Lx0sjs2e2-c/view?usp=drivesdk</t>
  </si>
  <si>
    <t>Ridhah Zulkarmiyana,S.P</t>
  </si>
  <si>
    <t>best👍🙏</t>
  </si>
  <si>
    <t>1c8SMDnBJsJyVu2zq-vIPt1rSsxo1lLBJ</t>
  </si>
  <si>
    <t>https://drive.google.com/file/d/1c8SMDnBJsJyVu2zq-vIPt1rSsxo1lLBJ/view?usp=drivesdk</t>
  </si>
  <si>
    <t>DEDY DARMAWAN,S.P</t>
  </si>
  <si>
    <t>de4rjuna@gmail.com</t>
  </si>
  <si>
    <t>081346444678</t>
  </si>
  <si>
    <t xml:space="preserve">Baik dan Makin di tingkatkan </t>
  </si>
  <si>
    <t>1_B62K1Znc3xN0DSJRaJSd-_3Y-iWvtoQ</t>
  </si>
  <si>
    <t>https://drive.google.com/file/d/1_B62K1Znc3xN0DSJRaJSd-_3Y-iWvtoQ/view?usp=drivesdk</t>
  </si>
  <si>
    <t>ITA KURNIATI, S. Sos</t>
  </si>
  <si>
    <t>itakurniati55@gmail.com</t>
  </si>
  <si>
    <t>081345000111</t>
  </si>
  <si>
    <t>Kegiatan sangat bagus dan ada ilmu yang kita dapat di webinar ini</t>
  </si>
  <si>
    <t>1x2T4qc8UfRfpeig45psGhHZgzdCLCL95</t>
  </si>
  <si>
    <t>https://drive.google.com/file/d/1x2T4qc8UfRfpeig45psGhHZgzdCLCL95/view?usp=drivesdk</t>
  </si>
  <si>
    <t>RATNAWATI, SP., MP.</t>
  </si>
  <si>
    <t xml:space="preserve">ratnawati2173@gmail.com </t>
  </si>
  <si>
    <t>087829681512</t>
  </si>
  <si>
    <t>pisang merupakan salah satu komoditas horti strategis selain banyak manfaatnya juga diharapkan menjadi komoditas eksport</t>
  </si>
  <si>
    <t>1GxnXxATldvorXRsRntu19m8u8gY_yIJM</t>
  </si>
  <si>
    <t>https://drive.google.com/file/d/1GxnXxATldvorXRsRntu19m8u8gY_yIJM/view?usp=drivesdk</t>
  </si>
  <si>
    <t>Lutfi Cahyarini, SP</t>
  </si>
  <si>
    <t>lutficahyarini0884@gmail.com</t>
  </si>
  <si>
    <t>081523833935</t>
  </si>
  <si>
    <t>Kasi Pengendalian dan Pengolahan Hasil, Dinas Pertanian dan Ketahanan Pangan Kab. Tuban</t>
  </si>
  <si>
    <t>Materi sangat bagus sekali</t>
  </si>
  <si>
    <t>1Js8kInc5P8FNOEGvValBpR5Ungy8zLUt</t>
  </si>
  <si>
    <t>https://drive.google.com/file/d/1Js8kInc5P8FNOEGvValBpR5Ungy8zLUt/view?usp=drivesdk</t>
  </si>
  <si>
    <t>YUSUP MUBAROK</t>
  </si>
  <si>
    <t>yusupmubarokcimanggu@gmail.com</t>
  </si>
  <si>
    <t>085723591045</t>
  </si>
  <si>
    <t>Penyuluh Pertanian THL TBPPD</t>
  </si>
  <si>
    <t>10-AmLhQbvgKRCwurlQZPRJ6QRF4On1R2</t>
  </si>
  <si>
    <t>https://drive.google.com/file/d/10-AmLhQbvgKRCwurlQZPRJ6QRF4On1R2/view?usp=drivesdk</t>
  </si>
  <si>
    <t>Iwanto</t>
  </si>
  <si>
    <t>iwantoexpress@gmail.com</t>
  </si>
  <si>
    <t>085277064748</t>
  </si>
  <si>
    <t>Semoga ada pelatihan tatap muka</t>
  </si>
  <si>
    <t>1XUDfMlsCHJOYxBjWuZI7hXDbkbOky0hH</t>
  </si>
  <si>
    <t>https://drive.google.com/file/d/1XUDfMlsCHJOYxBjWuZI7hXDbkbOky0hH/view?usp=drivesdk</t>
  </si>
  <si>
    <t>RUDIYANTO</t>
  </si>
  <si>
    <t>rrudi20775@gmail.com</t>
  </si>
  <si>
    <t>082372217652</t>
  </si>
  <si>
    <t>wibinar ini baik sekali  lanjutkan wibinar ini</t>
  </si>
  <si>
    <t>1_tkMPnjjw5Tsp44Wfg94JZdmShIrP6np</t>
  </si>
  <si>
    <t>https://drive.google.com/file/d/1_tkMPnjjw5Tsp44Wfg94JZdmShIrP6np/view?usp=drivesdk</t>
  </si>
  <si>
    <t>RAYMA FATHRIYA PUTRI, S.P.</t>
  </si>
  <si>
    <t>rayma.fathriya@gmail.com</t>
  </si>
  <si>
    <t>082380004090</t>
  </si>
  <si>
    <t>1ykCgxaTg42QlKCRC4s-HZePFvf3wMlRF</t>
  </si>
  <si>
    <t>https://drive.google.com/file/d/1ykCgxaTg42QlKCRC4s-HZePFvf3wMlRF/view?usp=drivesdk</t>
  </si>
  <si>
    <t>Ir. Melyetty, MP</t>
  </si>
  <si>
    <t>melysahar65@gmail.com</t>
  </si>
  <si>
    <t>081363410251</t>
  </si>
  <si>
    <t>Good...lanjutkan dgn kmdt horti organik
Tks</t>
  </si>
  <si>
    <t>1P_gtTL6lXp_2AoDntK_XkGXpt3fhxID8</t>
  </si>
  <si>
    <t>https://drive.google.com/file/d/1P_gtTL6lXp_2AoDntK_XkGXpt3fhxID8/view?usp=drivesdk</t>
  </si>
  <si>
    <t>Ir. Tri Agus Wiyono</t>
  </si>
  <si>
    <t>triaguswiyono89@gmail.com</t>
  </si>
  <si>
    <t>082328620128</t>
  </si>
  <si>
    <t>Materinya bermanfaat tuk penyuluhan</t>
  </si>
  <si>
    <t>1xNI5mA3AgF8LFazLb-54VRJ6Rf9z6WlV</t>
  </si>
  <si>
    <t>https://drive.google.com/file/d/1xNI5mA3AgF8LFazLb-54VRJ6Rf9z6WlV/view?usp=drivesdk</t>
  </si>
  <si>
    <t>Sthavira Liberty Gabung, SP</t>
  </si>
  <si>
    <t>1tKkkUWO96LDEzCEY2iV5tfDF0RH6aoeQ</t>
  </si>
  <si>
    <t>https://drive.google.com/file/d/1tKkkUWO96LDEzCEY2iV5tfDF0RH6aoeQ/view?usp=drivesdk</t>
  </si>
  <si>
    <t>MANTO.SST</t>
  </si>
  <si>
    <t>mantopbun123@gmail.com</t>
  </si>
  <si>
    <t>081273649624</t>
  </si>
  <si>
    <t xml:space="preserve">Teknologi Modernd semoga bisa diterapkan </t>
  </si>
  <si>
    <t>1tQ8XU2_jG79VU-6x1UD_ugI6B3S9yoft</t>
  </si>
  <si>
    <t>https://drive.google.com/file/d/1tQ8XU2_jG79VU-6x1UD_ugI6B3S9yoft/view?usp=drivesdk</t>
  </si>
  <si>
    <t>busroni38@gmail.com</t>
  </si>
  <si>
    <t>082141375405</t>
  </si>
  <si>
    <t>Bagus dan menarik</t>
  </si>
  <si>
    <t>129CoKLnAYygdFMuAY9AIoDCvxijFdl0z</t>
  </si>
  <si>
    <t>https://drive.google.com/file/d/129CoKLnAYygdFMuAY9AIoDCvxijFdl0z/view?usp=drivesdk</t>
  </si>
  <si>
    <t xml:space="preserve">Mariana Anggung Praing, S.TP </t>
  </si>
  <si>
    <t xml:space="preserve">rambuyanapraing05@gmail.com </t>
  </si>
  <si>
    <t xml:space="preserve">Kabid TPH </t>
  </si>
  <si>
    <t>1DtYiezGoEX9UlHSyiR8glsdE_HShGA08</t>
  </si>
  <si>
    <t>https://drive.google.com/file/d/1DtYiezGoEX9UlHSyiR8glsdE_HShGA08/view?usp=drivesdk</t>
  </si>
  <si>
    <t>Yeni Martina Eka Wati, A.Md</t>
  </si>
  <si>
    <t>Livoyeni1983@gmail.com</t>
  </si>
  <si>
    <t>085790309000</t>
  </si>
  <si>
    <t>1SBKokUvXZKVLMrkHgBup3byVeXx_xSxe</t>
  </si>
  <si>
    <t>https://drive.google.com/file/d/1SBKokUvXZKVLMrkHgBup3byVeXx_xSxe/view?usp=drivesdk</t>
  </si>
  <si>
    <t>JOKO WARDI, SP. MMA</t>
  </si>
  <si>
    <t>jokowardimma@gmail.com</t>
  </si>
  <si>
    <t>082131288662</t>
  </si>
  <si>
    <t>untuk perbanyakan tanaman (benih) masih secara umum, seharusnya lebih spesifik misalna melalui culture jaringan dengan pemilihan pohon induk yang bermutu</t>
  </si>
  <si>
    <t>1bmq_SiVbpMbOyzwMvLLXQefd013yJtp3</t>
  </si>
  <si>
    <t>https://drive.google.com/file/d/1bmq_SiVbpMbOyzwMvLLXQefd013yJtp3/view?usp=drivesdk</t>
  </si>
  <si>
    <t>Desy Marlia Ullu, SP</t>
  </si>
  <si>
    <t>desymarlia218924@gmail.com</t>
  </si>
  <si>
    <t>085239090005</t>
  </si>
  <si>
    <t xml:space="preserve">Baik.. </t>
  </si>
  <si>
    <t>1XUAi9diAJlgIkZqH5zDvSNdbfrt16nhr</t>
  </si>
  <si>
    <t>https://drive.google.com/file/d/1XUAi9diAJlgIkZqH5zDvSNdbfrt16nhr/view?usp=drivesdk</t>
  </si>
  <si>
    <t>1wad2asuqSlEVfXS9eXYUGJqFiwnjfTeQ</t>
  </si>
  <si>
    <t>https://drive.google.com/file/d/1wad2asuqSlEVfXS9eXYUGJqFiwnjfTeQ/view?usp=drivesdk</t>
  </si>
  <si>
    <t>Rahmah, SP.,MSi</t>
  </si>
  <si>
    <t>Pengelola Lab Kultur Jaringan</t>
  </si>
  <si>
    <t>Semoga dengan Bimtek ini semakin memperdalam lagi ilmu Kultur jaringan</t>
  </si>
  <si>
    <t>1tWsys5wCTE079ZShH5Le-SVOeBZN8Otd</t>
  </si>
  <si>
    <t>https://drive.google.com/file/d/1tWsys5wCTE079ZShH5Le-SVOeBZN8Otd/view?usp=drivesdk</t>
  </si>
  <si>
    <t>AGUS EKO PURNOMO</t>
  </si>
  <si>
    <t>agus_ekop@student.ub.ac.id</t>
  </si>
  <si>
    <t>081949600182</t>
  </si>
  <si>
    <t>Materinya sungguh menarik bagi penggiat kultur jaringan</t>
  </si>
  <si>
    <t>18b6Ffanx1s2ioz8JPaVUgZk4_OQN8cMv</t>
  </si>
  <si>
    <t>https://drive.google.com/file/d/18b6Ffanx1s2ioz8JPaVUgZk4_OQN8cMv/view?usp=drivesdk</t>
  </si>
  <si>
    <t>1582BpcaNg_Lp63OWOFJQtAd9YvBPOZ64</t>
  </si>
  <si>
    <t>https://drive.google.com/file/d/1582BpcaNg_Lp63OWOFJQtAd9YvBPOZ64/view?usp=drivesdk</t>
  </si>
  <si>
    <t>IR.ADRIANA BIRE,M.Sc</t>
  </si>
  <si>
    <t>adrianabire3@gmail.com</t>
  </si>
  <si>
    <t>081389764735</t>
  </si>
  <si>
    <t>Terimakasih utk pencerahan...sukses dan.lanjutkan</t>
  </si>
  <si>
    <t>11WtHcANqWzoaww_7AHlcCsH5k3sRFN0A</t>
  </si>
  <si>
    <t>https://drive.google.com/file/d/11WtHcANqWzoaww_7AHlcCsH5k3sRFN0A/view?usp=drivesdk</t>
  </si>
  <si>
    <t>RONA FITRI HASIBUAN, A.Md</t>
  </si>
  <si>
    <t>ronafitri93@gmail.com</t>
  </si>
  <si>
    <t>081261231107</t>
  </si>
  <si>
    <t>Materi sangat jelas dan mudah di pahami</t>
  </si>
  <si>
    <t>1m7KOfw0PCTZiVTCIZv6MNIFvOfmWA3_X</t>
  </si>
  <si>
    <t>https://drive.google.com/file/d/1m7KOfw0PCTZiVTCIZv6MNIFvOfmWA3_X/view?usp=drivesdk</t>
  </si>
  <si>
    <t>ARIES RACHMAN WIDODO</t>
  </si>
  <si>
    <t>arisrama567@gmail.com</t>
  </si>
  <si>
    <t>085645245349</t>
  </si>
  <si>
    <t>LANJUT</t>
  </si>
  <si>
    <t>14O5OLgKW9_-PP2_UcasSlcS8x3nndvpk</t>
  </si>
  <si>
    <t>https://drive.google.com/file/d/14O5OLgKW9_-PP2_UcasSlcS8x3nndvpk/view?usp=drivesdk</t>
  </si>
  <si>
    <t>Habiburrahman</t>
  </si>
  <si>
    <t>rahman121999@gmail.com</t>
  </si>
  <si>
    <t>082340161511</t>
  </si>
  <si>
    <t>Sangat membantu dan sangat menarik materinya</t>
  </si>
  <si>
    <t>195uEWbNnS8BNSdYHwLfVSQfGSW9GQiSx</t>
  </si>
  <si>
    <t>https://drive.google.com/file/d/195uEWbNnS8BNSdYHwLfVSQfGSW9GQiSx/view?usp=drivesdk</t>
  </si>
  <si>
    <t>I Ketut Latra</t>
  </si>
  <si>
    <t>ketutlatra321@gmail.com</t>
  </si>
  <si>
    <t>085737475133</t>
  </si>
  <si>
    <t>Sangat bagus bagi petani pisang khususnya pemula</t>
  </si>
  <si>
    <t>1TnPmHxR5uHO0ph45CupLfihrkBEGoKok</t>
  </si>
  <si>
    <t>https://drive.google.com/file/d/1TnPmHxR5uHO0ph45CupLfihrkBEGoKok/view?usp=drivesdk</t>
  </si>
  <si>
    <t>MUKRIB,SP.MMA</t>
  </si>
  <si>
    <t>mukrib212mart@gmail.com</t>
  </si>
  <si>
    <t>+6281234503181</t>
  </si>
  <si>
    <t>Materi sangat saya butuhkan</t>
  </si>
  <si>
    <t>1GFjVaRII1-m4VOvnKFGe_zzPkxo8tZU_</t>
  </si>
  <si>
    <t>https://drive.google.com/file/d/1GFjVaRII1-m4VOvnKFGe_zzPkxo8tZU_/view?usp=drivesdk</t>
  </si>
  <si>
    <t xml:space="preserve">Bambang Hartawan </t>
  </si>
  <si>
    <t>bambang hartawan</t>
  </si>
  <si>
    <t>081217981858</t>
  </si>
  <si>
    <t>Kegiatan ini sangat berkesan dalam Meningkatkan pengetahuan</t>
  </si>
  <si>
    <t>1ZzAd4cDlyG-TQ_ce6WmAQNKjImVU9yoh</t>
  </si>
  <si>
    <t>https://drive.google.com/file/d/1ZzAd4cDlyG-TQ_ce6WmAQNKjImVU9yoh/view?usp=drivesdk</t>
  </si>
  <si>
    <t>Document successfully created; Document successfully merged; PDF created; !!Error Sending Emails: Invalid email: bambang hartawan; Run via form trigger as irchamriyadi2000@gmail.com; Timestamp: Sep 6 2021 10:33 PM</t>
  </si>
  <si>
    <t>Tatik sp</t>
  </si>
  <si>
    <t>tatikdianti8413@gmail.com</t>
  </si>
  <si>
    <t>085354689839</t>
  </si>
  <si>
    <t>1MXqSPPs4F79vif_Ceugd2zfEZnbx_GFj</t>
  </si>
  <si>
    <t>https://drive.google.com/file/d/1MXqSPPs4F79vif_Ceugd2zfEZnbx_GFj/view?usp=drivesdk</t>
  </si>
  <si>
    <t>RUSLAN ALFIANTO</t>
  </si>
  <si>
    <t>ruslanalfian83@gmail.com</t>
  </si>
  <si>
    <t>081330244115</t>
  </si>
  <si>
    <t>Majulah petani pisang</t>
  </si>
  <si>
    <t>1IO0fkKBeDpnvVjH8MOMUBl3Q_NQp79h2</t>
  </si>
  <si>
    <t>https://drive.google.com/file/d/1IO0fkKBeDpnvVjH8MOMUBl3Q_NQp79h2/view?usp=drivesdk</t>
  </si>
  <si>
    <t>Ata Nasrullah, S.Pt</t>
  </si>
  <si>
    <t>ata.nasrullah@gmail.com</t>
  </si>
  <si>
    <t>08563905220</t>
  </si>
  <si>
    <t>110sTpm5Jr7WDp7sp2osVIOZT1lgB-rAy</t>
  </si>
  <si>
    <t>https://drive.google.com/file/d/110sTpm5Jr7WDp7sp2osVIOZT1lgB-rAy/view?usp=drivesdk</t>
  </si>
  <si>
    <t>Osvianeode Farry La Putju, SP</t>
  </si>
  <si>
    <t>osvianeodelaputju@yahoo.co.id</t>
  </si>
  <si>
    <t>081340409939</t>
  </si>
  <si>
    <t>1C5LXIUxCQzI9EEmZw_RKdu88FKF6wif8</t>
  </si>
  <si>
    <t>https://drive.google.com/file/d/1C5LXIUxCQzI9EEmZw_RKdu88FKF6wif8/view?usp=drivesdk</t>
  </si>
  <si>
    <t>Ir. Mimi Lindayanti</t>
  </si>
  <si>
    <t>mimilindayanti13@gmail.com</t>
  </si>
  <si>
    <t>08127921239</t>
  </si>
  <si>
    <t>Sangat penting utk menambah wawasan PBT</t>
  </si>
  <si>
    <t>1487owYXmOlPRT4Bp5l8Hj3rOKNEa3_O7</t>
  </si>
  <si>
    <t>https://drive.google.com/file/d/1487owYXmOlPRT4Bp5l8Hj3rOKNEa3_O7/view?usp=drivesdk</t>
  </si>
  <si>
    <t>Deni Emilda</t>
  </si>
  <si>
    <t>deni_emild@yahoo.co.id</t>
  </si>
  <si>
    <t>081363473078</t>
  </si>
  <si>
    <t>Webinar yang menarik dan bermanfaat</t>
  </si>
  <si>
    <t>1wHtm5oRwdw0Q4wxxNInifpAs6XoVJuhl</t>
  </si>
  <si>
    <t>https://drive.google.com/file/d/1wHtm5oRwdw0Q4wxxNInifpAs6XoVJuhl/view?usp=drivesdk</t>
  </si>
  <si>
    <t>Khotimah</t>
  </si>
  <si>
    <t>khotimahsitipsrn@gmail.com</t>
  </si>
  <si>
    <t>082331124982</t>
  </si>
  <si>
    <t>1Nw3I1zJSElexaBq0yk96omYsyFA3MnR3</t>
  </si>
  <si>
    <t>https://drive.google.com/file/d/1Nw3I1zJSElexaBq0yk96omYsyFA3MnR3/view?usp=drivesdk</t>
  </si>
  <si>
    <t>MURTINI,SP</t>
  </si>
  <si>
    <t>murtiniseno@gmail.com</t>
  </si>
  <si>
    <t>081233208066</t>
  </si>
  <si>
    <t>1sm3oencSBkeo4pwhrBbmvB5PVHgMOxoj</t>
  </si>
  <si>
    <t>https://drive.google.com/file/d/1sm3oencSBkeo4pwhrBbmvB5PVHgMOxoj/view?usp=drivesdk</t>
  </si>
  <si>
    <t>AMONG WIBOWO, SP, MMA</t>
  </si>
  <si>
    <t>among_wibowo@yahoo.com</t>
  </si>
  <si>
    <t>08122697462</t>
  </si>
  <si>
    <t>Materi menarik dan sangat mengedukasi masyarakat</t>
  </si>
  <si>
    <t>14O80deg-w1bcHa9iGfJJC8bK91_55eEx</t>
  </si>
  <si>
    <t>https://drive.google.com/file/d/14O80deg-w1bcHa9iGfJJC8bK91_55eEx/view?usp=drivesdk</t>
  </si>
  <si>
    <t>Rissya Dewi Kusumawati, SP</t>
  </si>
  <si>
    <t>rissyadewi22@gmail.com</t>
  </si>
  <si>
    <t>082334240088</t>
  </si>
  <si>
    <t>1CY3cfk0cvSATpg1bK__KY7L_H2NdSSlL</t>
  </si>
  <si>
    <t>https://drive.google.com/file/d/1CY3cfk0cvSATpg1bK__KY7L_H2NdSSlL/view?usp=drivesdk</t>
  </si>
  <si>
    <t>ERNIE RAHMAWATY, SP</t>
  </si>
  <si>
    <t>rahmawaty_ernie@yahoo.co.id</t>
  </si>
  <si>
    <t>081257375657</t>
  </si>
  <si>
    <t>STAF</t>
  </si>
  <si>
    <t>1FvhsFXoXTukXh28aM04iKfFBxGiVEawU</t>
  </si>
  <si>
    <t>https://drive.google.com/file/d/1FvhsFXoXTukXh28aM04iKfFBxGiVEawU/view?usp=drivesdk</t>
  </si>
  <si>
    <t>Nirsam, S.Si.</t>
  </si>
  <si>
    <t>nirsamtocby@gmail.com</t>
  </si>
  <si>
    <t>082393311108</t>
  </si>
  <si>
    <t>Tetap dilaksanakan webinar karena sangat bermanfaat</t>
  </si>
  <si>
    <t>19ojElrUr6mUSG5EtEGybmvFBjoO4UsNr</t>
  </si>
  <si>
    <t>https://drive.google.com/file/d/19ojElrUr6mUSG5EtEGybmvFBjoO4UsNr/view?usp=drivesdk</t>
  </si>
  <si>
    <t>Ramlawati</t>
  </si>
  <si>
    <t>ramlawati79@gmail.com</t>
  </si>
  <si>
    <t>082345545450</t>
  </si>
  <si>
    <t>petugas perbenihan hortikultura</t>
  </si>
  <si>
    <t>materinya sangat bermanfaat</t>
  </si>
  <si>
    <t>1DexNgqQcF9cdFE2MMnKo3kiioTbG_veg</t>
  </si>
  <si>
    <t>https://drive.google.com/file/d/1DexNgqQcF9cdFE2MMnKo3kiioTbG_veg/view?usp=drivesdk</t>
  </si>
  <si>
    <t>Saskia Helen Puspita</t>
  </si>
  <si>
    <t>saskiahelen123@gmail.com</t>
  </si>
  <si>
    <t>085319272937</t>
  </si>
  <si>
    <t>pemberian materi tentang benih pisang ini sangat bermanfaat bagi saya sebagai seorang mahasiswa yang baru mendalami ilmu pertanian</t>
  </si>
  <si>
    <t>17n84DcgVDQ9SwkV5gzNVNgD9Sba5RrRb</t>
  </si>
  <si>
    <t>https://drive.google.com/file/d/17n84DcgVDQ9SwkV5gzNVNgD9Sba5RrRb/view?usp=drivesdk</t>
  </si>
  <si>
    <t>Drs. Arie Gunawan</t>
  </si>
  <si>
    <t>ariegun21@gmail.com</t>
  </si>
  <si>
    <t>Profesional</t>
  </si>
  <si>
    <t>Materi dan Narsumnya Bagus.  Sangat Bermanfaat</t>
  </si>
  <si>
    <t>1ah1zNeuvJPenTZczFNRGASm5ahLiDGJ0</t>
  </si>
  <si>
    <t>https://drive.google.com/file/d/1ah1zNeuvJPenTZczFNRGASm5ahLiDGJ0/view?usp=drivesdk</t>
  </si>
  <si>
    <t>Ferisman Tindaon</t>
  </si>
  <si>
    <t>Ferisman.Tindaon@gmail.com</t>
  </si>
  <si>
    <t>081361770291</t>
  </si>
  <si>
    <t>Menarik dan bermanfaat infonya</t>
  </si>
  <si>
    <t>1nKzb52OIVgzjCv5UTi7PP_SAKLxtaLxY</t>
  </si>
  <si>
    <t>https://drive.google.com/file/d/1nKzb52OIVgzjCv5UTi7PP_SAKLxtaLxY/view?usp=drivesdk</t>
  </si>
  <si>
    <t>Hotman Fajar Simanjuntak</t>
  </si>
  <si>
    <t>hotman_fs@yahoo.com</t>
  </si>
  <si>
    <t>085218411192</t>
  </si>
  <si>
    <t>Sukses perbenihan hortikultura</t>
  </si>
  <si>
    <t>1yb8FTmckQ6aOxp7i-N7jbJE2Nk4cElkZ</t>
  </si>
  <si>
    <t>https://drive.google.com/file/d/1yb8FTmckQ6aOxp7i-N7jbJE2Nk4cElkZ/view?usp=drivesdk</t>
  </si>
  <si>
    <t>Elsa Thessia Yeneva</t>
  </si>
  <si>
    <t>Elsathessiayeneva@gmail.com</t>
  </si>
  <si>
    <t>081365762989</t>
  </si>
  <si>
    <t>1GGX8md4r59kGcBMH8I6gsvMNInrbn9RV</t>
  </si>
  <si>
    <t>https://drive.google.com/file/d/1GGX8md4r59kGcBMH8I6gsvMNInrbn9RV/view?usp=drivesdk</t>
  </si>
  <si>
    <t>Kostia Mulyana, SST</t>
  </si>
  <si>
    <t>kostiamulyana@gmail.com</t>
  </si>
  <si>
    <t>081222300077</t>
  </si>
  <si>
    <t>mantap  lanjutkan</t>
  </si>
  <si>
    <t>1vJNLOqznBqRRYtQ-ndNBai8KqrW0Ug1k</t>
  </si>
  <si>
    <t>https://drive.google.com/file/d/1vJNLOqznBqRRYtQ-ndNBai8KqrW0Ug1k/view?usp=drivesdk</t>
  </si>
  <si>
    <t>ALDRI KALE"E</t>
  </si>
  <si>
    <t>aldrikalee692@gmail.com</t>
  </si>
  <si>
    <t>082271781766</t>
  </si>
  <si>
    <t>Sangat penting untuk pemilihan benih pisang utk meningkatkan produksi petani</t>
  </si>
  <si>
    <t>1dP8PDVkkFhZ5QA-qKTZbXq-OYqHMJcpO</t>
  </si>
  <si>
    <t>https://drive.google.com/file/d/1dP8PDVkkFhZ5QA-qKTZbXq-OYqHMJcpO/view?usp=drivesdk</t>
  </si>
  <si>
    <t>Buyung Nurman, SP</t>
  </si>
  <si>
    <t>buyungnurman@yahoo.co.id</t>
  </si>
  <si>
    <t>082374455998</t>
  </si>
  <si>
    <t>Baik bermanfaat</t>
  </si>
  <si>
    <t>1AoAYtTXmnIIAgsExWU6q0505FOCNyroi</t>
  </si>
  <si>
    <t>https://drive.google.com/file/d/1AoAYtTXmnIIAgsExWU6q0505FOCNyroi/view?usp=drivesdk</t>
  </si>
  <si>
    <t>SUTINI, S. Hut</t>
  </si>
  <si>
    <t>tini3531@gmail.com</t>
  </si>
  <si>
    <t>08112909713</t>
  </si>
  <si>
    <t>Lnjut. Webinar ttg pemanfaatan seluruh bagian pisang</t>
  </si>
  <si>
    <t>1hvs-oq-PXFb7kwdJvTpFDoBfdQ3wLPA8</t>
  </si>
  <si>
    <t>https://drive.google.com/file/d/1hvs-oq-PXFb7kwdJvTpFDoBfdQ3wLPA8/view?usp=drivesdk</t>
  </si>
  <si>
    <t>Ir. Oni Ekalinda</t>
  </si>
  <si>
    <t>oniekalinda@gmail.com</t>
  </si>
  <si>
    <t>08117519961</t>
  </si>
  <si>
    <t>materi yang disampaikan bermanfaat dan menambah pengetahuan</t>
  </si>
  <si>
    <t>1lksLEITmSR3hlJ9AgutJMnxKEjTJigJU</t>
  </si>
  <si>
    <t>https://drive.google.com/file/d/1lksLEITmSR3hlJ9AgutJMnxKEjTJigJU/view?usp=drivesdk</t>
  </si>
  <si>
    <t>SAFA'AT ASRONI</t>
  </si>
  <si>
    <t>faat.mly@gmail.com</t>
  </si>
  <si>
    <t>082226465626</t>
  </si>
  <si>
    <t>trimaksih materi yg tepat untuk membantu petani dalam memecahkan permasalahan tentang budidaya pisang</t>
  </si>
  <si>
    <t>19rakNztNeZQdp9QQQISrLOY3AbzSZCGS</t>
  </si>
  <si>
    <t>https://drive.google.com/file/d/19rakNztNeZQdp9QQQISrLOY3AbzSZCGS/view?usp=drivesdk</t>
  </si>
  <si>
    <t>MUDOFAR</t>
  </si>
  <si>
    <t>sdiancandra@gmail.com</t>
  </si>
  <si>
    <t>085735399650</t>
  </si>
  <si>
    <t>Materi menarik untuk diikuti</t>
  </si>
  <si>
    <t>13bKo1vGqOpZwkpdaSSS2KUbB80rtN6ZD</t>
  </si>
  <si>
    <t>https://drive.google.com/file/d/13bKo1vGqOpZwkpdaSSS2KUbB80rtN6ZD/view?usp=drivesdk</t>
  </si>
  <si>
    <t>Suriadin, S.TP</t>
  </si>
  <si>
    <t>cadix_adin@yahoo.co.id</t>
  </si>
  <si>
    <t>085299664007</t>
  </si>
  <si>
    <t>1SoxFoRUOVjTKziAvCbCsXGFZphajdY7F</t>
  </si>
  <si>
    <t>https://drive.google.com/file/d/1SoxFoRUOVjTKziAvCbCsXGFZphajdY7F/view?usp=drivesdk</t>
  </si>
  <si>
    <t>Mokhamad Nur Wagianto</t>
  </si>
  <si>
    <t>nur.wagianto6799@gmail.com</t>
  </si>
  <si>
    <t>085854604112</t>
  </si>
  <si>
    <t>Baik sekali</t>
  </si>
  <si>
    <t>1cfjCSY6WPuT65u_vrXcbJDqu_WPZvWbt</t>
  </si>
  <si>
    <t>https://drive.google.com/file/d/1cfjCSY6WPuT65u_vrXcbJDqu_WPZvWbt/view?usp=drivesdk</t>
  </si>
  <si>
    <t>Jauhari</t>
  </si>
  <si>
    <t>jauharifarhana@gmail.com</t>
  </si>
  <si>
    <t>082331047528</t>
  </si>
  <si>
    <t>terima kasih atas tentang pertanian</t>
  </si>
  <si>
    <t>1GDOf4Wbpt2lSHwYbdFQE8iFQPrxU2CZ3</t>
  </si>
  <si>
    <t>https://drive.google.com/file/d/1GDOf4Wbpt2lSHwYbdFQE8iFQPrxU2CZ3/view?usp=drivesdk</t>
  </si>
  <si>
    <t>Enrico Syaefullah</t>
  </si>
  <si>
    <t>kangico@yahoo.com</t>
  </si>
  <si>
    <t>081310372181</t>
  </si>
  <si>
    <t>1WlfODTyhm_kgnANAhRD2BEqDyeyZEXPW</t>
  </si>
  <si>
    <t>https://drive.google.com/file/d/1WlfODTyhm_kgnANAhRD2BEqDyeyZEXPW/view?usp=drivesdk</t>
  </si>
  <si>
    <t>MEIRA SANTIKA, SP.,MM</t>
  </si>
  <si>
    <t xml:space="preserve">Kasi Pengelolaan Lahan </t>
  </si>
  <si>
    <t>Maju terus pertanian</t>
  </si>
  <si>
    <t>1ja2UKJC6jcRKfHE_2Qc1g311z4CaIclk</t>
  </si>
  <si>
    <t>https://drive.google.com/file/d/1ja2UKJC6jcRKfHE_2Qc1g311z4CaIclk/view?usp=drivesdk</t>
  </si>
  <si>
    <t>Suparlan Yuli Ariyanto, S.P.</t>
  </si>
  <si>
    <t>Sangat Baik dan Dilanjutkan ke depan</t>
  </si>
  <si>
    <t>1pgNcbuq_0aBhIixpbj6WGcYZhPeSDYUf</t>
  </si>
  <si>
    <t>https://drive.google.com/file/d/1pgNcbuq_0aBhIixpbj6WGcYZhPeSDYUf/view?usp=drivesdk</t>
  </si>
  <si>
    <t>ANTONIA BENGNGU, SST</t>
  </si>
  <si>
    <t>antoniabengngu@gmail.com</t>
  </si>
  <si>
    <t>082146684480</t>
  </si>
  <si>
    <t>Bagus materinya, ditunggu di webinar berikutnya</t>
  </si>
  <si>
    <t>10BpD8ipOFiPAc8mfidjZfiB7mDcyEv7F</t>
  </si>
  <si>
    <t>https://drive.google.com/file/d/10BpD8ipOFiPAc8mfidjZfiB7mDcyEv7F/view?usp=drivesdk</t>
  </si>
  <si>
    <t>PARNO,SST</t>
  </si>
  <si>
    <t>parnosst@gmail.com</t>
  </si>
  <si>
    <t>082242877254</t>
  </si>
  <si>
    <t>materinya sangat bermanfaat sekali</t>
  </si>
  <si>
    <t>1CzgUUbXOnh2RjEblJs1Bw3F5B17E-dmt</t>
  </si>
  <si>
    <t>https://drive.google.com/file/d/1CzgUUbXOnh2RjEblJs1Bw3F5B17E-dmt/view?usp=drivesdk</t>
  </si>
  <si>
    <t>YUSWANTO HERI WIDODO</t>
  </si>
  <si>
    <t>yushawe5@gmail.com</t>
  </si>
  <si>
    <t>085773800005</t>
  </si>
  <si>
    <t>WIRASWASTA</t>
  </si>
  <si>
    <t>ACARA DAN MATERI NYA SANGAT BAGUS DAN MENARIK SEMOGA BERKELANJUTAN DAN BISA IKUT LAGI .</t>
  </si>
  <si>
    <t>1pdELvWWP70swxWGVuSC4BqTzcNvDoI_6</t>
  </si>
  <si>
    <t>https://drive.google.com/file/d/1pdELvWWP70swxWGVuSC4BqTzcNvDoI_6/view?usp=drivesdk</t>
  </si>
  <si>
    <t>NYOTO PRIYONO,SP</t>
  </si>
  <si>
    <t>nyotopriyono001@gmail.com</t>
  </si>
  <si>
    <t>082132087777</t>
  </si>
  <si>
    <t xml:space="preserve">Kami sangat mendukung dgn adanya web.ini, krn para petani sangat berharap ada sosialisasi teknis dr pra ahli bidangnya. </t>
  </si>
  <si>
    <t>1Aw6vlzxFcHOd4FrJ7pd0hI8epcv8MKSV</t>
  </si>
  <si>
    <t>https://drive.google.com/file/d/1Aw6vlzxFcHOd4FrJ7pd0hI8epcv8MKSV/view?usp=drivesdk</t>
  </si>
  <si>
    <t>Ir. Kristin Endah Setyorini, M.Si</t>
  </si>
  <si>
    <t>kristinendahsetiorini@gmail.com</t>
  </si>
  <si>
    <t>082377174258</t>
  </si>
  <si>
    <t>Kasi Hortikultura</t>
  </si>
  <si>
    <t>Materi bagus.</t>
  </si>
  <si>
    <t>13Ujid_RU1igmSFkBTysERVb6EUbrWfhk</t>
  </si>
  <si>
    <t>https://drive.google.com/file/d/13Ujid_RU1igmSFkBTysERVb6EUbrWfhk/view?usp=drivesdk</t>
  </si>
  <si>
    <t>Luki Handayani, SP</t>
  </si>
  <si>
    <t>lukihandayani9@gmail.com</t>
  </si>
  <si>
    <t>082245078668</t>
  </si>
  <si>
    <t>Pembahasan yang menarik terkait komodias unggulan diwilayah kami</t>
  </si>
  <si>
    <t>1IbVGdTNxEUH2AopAc80t0aDXXutJYRdp</t>
  </si>
  <si>
    <t>https://drive.google.com/file/d/1IbVGdTNxEUH2AopAc80t0aDXXutJYRdp/view?usp=drivesdk</t>
  </si>
  <si>
    <t>DANIEL PEKUWALI</t>
  </si>
  <si>
    <t>danilpekuwali12@gmail.com</t>
  </si>
  <si>
    <t>085239188791</t>
  </si>
  <si>
    <t>materi baik dan praktus mudah dimengerti</t>
  </si>
  <si>
    <t>1Lk47515Q1G2ZDM-T5DtIUpUFqfjRxghK</t>
  </si>
  <si>
    <t>https://drive.google.com/file/d/1Lk47515Q1G2ZDM-T5DtIUpUFqfjRxghK/view?usp=drivesdk</t>
  </si>
  <si>
    <t>Aprinaldi, SP, MP</t>
  </si>
  <si>
    <t>Aprinaldi1981@gmail.com</t>
  </si>
  <si>
    <t>082287333981</t>
  </si>
  <si>
    <t>semoga webinar ini berlanjut</t>
  </si>
  <si>
    <t>1tXidCiZJfMdCbF8-Wj8RNjDHvWax15_S</t>
  </si>
  <si>
    <t>https://drive.google.com/file/d/1tXidCiZJfMdCbF8-Wj8RNjDHvWax15_S/view?usp=drivesdk</t>
  </si>
  <si>
    <t>Anisa Julia Putri R</t>
  </si>
  <si>
    <t>annisajp24@gmail.com</t>
  </si>
  <si>
    <t>082378487331</t>
  </si>
  <si>
    <t>Sangat bermanfaat bagi kami mahasiswa yang sedang sibuk mencari masalah untuk judul skripsi</t>
  </si>
  <si>
    <t>1uVN0Ie9TnV0vLw9SeOyLvEswpyT96471</t>
  </si>
  <si>
    <t>https://drive.google.com/file/d/1uVN0Ie9TnV0vLw9SeOyLvEswpyT96471/view?usp=drivesdk</t>
  </si>
  <si>
    <t>ILHAM, S.P.</t>
  </si>
  <si>
    <t>ilhamqeis@gmail.com</t>
  </si>
  <si>
    <t>085239522848</t>
  </si>
  <si>
    <t>THL PENYULUH PERKEBUNAN</t>
  </si>
  <si>
    <t>Materi sangat penting untuk menambah pengetahuan</t>
  </si>
  <si>
    <t>1n6m41_EX6KGArTimAcH9RnJhO4KYydX0</t>
  </si>
  <si>
    <t>https://drive.google.com/file/d/1n6m41_EX6KGArTimAcH9RnJhO4KYydX0/view?usp=drivesdk</t>
  </si>
  <si>
    <t>Nikodemus Nggaba, S.ST</t>
  </si>
  <si>
    <t>nikodemusnggaba2@gmail.com</t>
  </si>
  <si>
    <t>081236428116</t>
  </si>
  <si>
    <t>Sangat bagus materinya dan tolong di adakan materi terkait hama penyakit pada tanaman pisang dan cara merawat Nya 🙏</t>
  </si>
  <si>
    <t>10fJ93YgqqrvgytAgy6GEYYZWQK-NF4hY</t>
  </si>
  <si>
    <t>https://drive.google.com/file/d/10fJ93YgqqrvgytAgy6GEYYZWQK-NF4hY/view?usp=drivesdk</t>
  </si>
  <si>
    <t>Eko Hadi Cahyono, SP, MP</t>
  </si>
  <si>
    <t>hadicahyonoeko@gmail.com</t>
  </si>
  <si>
    <t>081559640177</t>
  </si>
  <si>
    <t>Pranata Laboratorium Pendidikan</t>
  </si>
  <si>
    <t>luar biasa</t>
  </si>
  <si>
    <t>14fMO3AuV8K2OSp3EHxyBjORsUmx6i4f9</t>
  </si>
  <si>
    <t>https://drive.google.com/file/d/14fMO3AuV8K2OSp3EHxyBjORsUmx6i4f9/view?usp=drivesdk</t>
  </si>
  <si>
    <t>M. Maskon</t>
  </si>
  <si>
    <t>maskon42@gmail.com</t>
  </si>
  <si>
    <t>082218127789</t>
  </si>
  <si>
    <t>Peternak</t>
  </si>
  <si>
    <t>Sangat mendidik</t>
  </si>
  <si>
    <t>1rSJ8upEcVLIvAmOTPdweaJNOlHcqTkYU</t>
  </si>
  <si>
    <t>https://drive.google.com/file/d/1rSJ8upEcVLIvAmOTPdweaJNOlHcqTkYU/view?usp=drivesdk</t>
  </si>
  <si>
    <t>Yoga Hadi Wibowo, SP</t>
  </si>
  <si>
    <t>yogahadiwb.92@gmail.com</t>
  </si>
  <si>
    <t>081390942096</t>
  </si>
  <si>
    <t>1AdNARlaju6RN6i9Z9LgpzkCfOS3rp15B</t>
  </si>
  <si>
    <t>https://drive.google.com/file/d/1AdNARlaju6RN6i9Z9LgpzkCfOS3rp15B/view?usp=drivesdk</t>
  </si>
  <si>
    <t>SUBROTO WAHYU UTOMO</t>
  </si>
  <si>
    <t>dimasekoutomo@gmail.com</t>
  </si>
  <si>
    <t>085870188134</t>
  </si>
  <si>
    <t>TERIMA KASIH ATAS MATERI DAN BISA MENGIKUTI SEMINAR INI DENGAN ZOOM MEETING. HARAPAN KE DEPAN BISA TERUS DILAKUKAN LEWAT ONLINE SEMACAM INI</t>
  </si>
  <si>
    <t>1yrOtM5uY7U_NepeAlklAkdpaMIzHy3y8</t>
  </si>
  <si>
    <t>https://drive.google.com/file/d/1yrOtM5uY7U_NepeAlklAkdpaMIzHy3y8/view?usp=drivesdk</t>
  </si>
  <si>
    <t>Nurul Hidayah Hasibuan, S.S.T</t>
  </si>
  <si>
    <t>nurulhidayahhasibuan@gmail.com</t>
  </si>
  <si>
    <t>082370314884</t>
  </si>
  <si>
    <t>1UBNiCpma9wE66HiYMVld3nZeqj-gAsMr</t>
  </si>
  <si>
    <t>https://drive.google.com/file/d/1UBNiCpma9wE66HiYMVld3nZeqj-gAsMr/view?usp=drivesdk</t>
  </si>
  <si>
    <t>Wisnu Birahma Putra, SP</t>
  </si>
  <si>
    <t>wisnubirahmaputra@gmail.com</t>
  </si>
  <si>
    <t>081316608222</t>
  </si>
  <si>
    <t>Dilaksnakan dengan tertib</t>
  </si>
  <si>
    <t>1EDfMakGTBFUTY4wbxtk_z2e0tZBFLmZ8</t>
  </si>
  <si>
    <t>https://drive.google.com/file/d/1EDfMakGTBFUTY4wbxtk_z2e0tZBFLmZ8/view?usp=drivesdk</t>
  </si>
  <si>
    <t>Fauzan Syakur Nugroho, SP</t>
  </si>
  <si>
    <t>fauzansyakur1924@gmail.com</t>
  </si>
  <si>
    <t>08985326213</t>
  </si>
  <si>
    <t>Pembahasan yang menarik</t>
  </si>
  <si>
    <t>1CezxdIgcDwLoFwbz7hlqmZW8XXzmn1lr</t>
  </si>
  <si>
    <t>https://drive.google.com/file/d/1CezxdIgcDwLoFwbz7hlqmZW8XXzmn1lr/view?usp=drivesdk</t>
  </si>
  <si>
    <t>Mariani</t>
  </si>
  <si>
    <t>yanioni44@gmail.com</t>
  </si>
  <si>
    <t>082173499473</t>
  </si>
  <si>
    <t>Dengan adanya webiner kita bisa mempejari dan mengetahui benih pisang. yang di gunakan</t>
  </si>
  <si>
    <t>19Qnk_s6zXS-IsKCiDSijBApPe3PmjMCg</t>
  </si>
  <si>
    <t>https://drive.google.com/file/d/19Qnk_s6zXS-IsKCiDSijBApPe3PmjMCg/view?usp=drivesdk</t>
  </si>
  <si>
    <t>Document successfully created; Document successfully merged; PDF created; !!Error Sending Emails: Service invoked too many times for one day: email.; Run via form trigger as irchamriyadi2000@gmail.com; Timestamp: Sep 6 2021 10:37 PM</t>
  </si>
  <si>
    <t>Laily Usdiana, SP</t>
  </si>
  <si>
    <t>usdianaly@gmail.com</t>
  </si>
  <si>
    <t>085338033219</t>
  </si>
  <si>
    <t>10tS7drlMYrZvPjSQxuweRyUIu9tEfyTU</t>
  </si>
  <si>
    <t>https://drive.google.com/file/d/10tS7drlMYrZvPjSQxuweRyUIu9tEfyTU/view?usp=drivesdk</t>
  </si>
  <si>
    <t>Desi Nursiani, S.TP</t>
  </si>
  <si>
    <t>desidistanaceh@gmail.com</t>
  </si>
  <si>
    <t>085296717955</t>
  </si>
  <si>
    <t>Sangat bagus materinya</t>
  </si>
  <si>
    <t>18exc7CzMCA5H1B5yB9TD1HnKLRmdZ_iI</t>
  </si>
  <si>
    <t>https://drive.google.com/file/d/18exc7CzMCA5H1B5yB9TD1HnKLRmdZ_iI/view?usp=drivesdk</t>
  </si>
  <si>
    <t>Moh Samsul Arifin</t>
  </si>
  <si>
    <t>msa.bdws23@gmail.com</t>
  </si>
  <si>
    <t>081336517074</t>
  </si>
  <si>
    <t xml:space="preserve">keren </t>
  </si>
  <si>
    <t>1AIMuQAcUcxjtd3jIl_NoPmv68PklXbM1</t>
  </si>
  <si>
    <t>https://drive.google.com/file/d/1AIMuQAcUcxjtd3jIl_NoPmv68PklXbM1/view?usp=drivesdk</t>
  </si>
  <si>
    <t>I Putu Bawa Ariyanta, S.P.</t>
  </si>
  <si>
    <t>bawaariyanta@gmail.com</t>
  </si>
  <si>
    <t>082237927445</t>
  </si>
  <si>
    <t>Materi yang disampaikan sangat bermanfaat untuk penyuluhan pertanian</t>
  </si>
  <si>
    <t>1o7Ooq2rLfhX5OvxQ-aWJg6pM9JKao4hG</t>
  </si>
  <si>
    <t>https://drive.google.com/file/d/1o7Ooq2rLfhX5OvxQ-aWJg6pM9JKao4hG/view?usp=drivesdk</t>
  </si>
  <si>
    <t>Dr. Ir. Ira Wahyuni, M.P.</t>
  </si>
  <si>
    <t>irawahyunirikit@unja.ac.id</t>
  </si>
  <si>
    <t>08127491117</t>
  </si>
  <si>
    <t>Sangat bermanfaat informasinya, sebaiknya bisa dipasarkan secara online</t>
  </si>
  <si>
    <t>1Bj17AKvwHRZUsFqLkPZNb1BAsMNVLWAg</t>
  </si>
  <si>
    <t>https://drive.google.com/file/d/1Bj17AKvwHRZUsFqLkPZNb1BAsMNVLWAg/view?usp=drivesdk</t>
  </si>
  <si>
    <t>NYITO PRIYONO,SP</t>
  </si>
  <si>
    <t>Kami sangat mendukung dgn adanya web.ini, n  ilmunya sangat di perlukan para petani.</t>
  </si>
  <si>
    <t>19qJqnOZCLp5piK6ayUjQRoRT1LBrTfew</t>
  </si>
  <si>
    <t>https://drive.google.com/file/d/19qJqnOZCLp5piK6ayUjQRoRT1LBrTfew/view?usp=drivesdk</t>
  </si>
  <si>
    <t>Sri Wirna, S.P.</t>
  </si>
  <si>
    <t>sriwirna69@gmail.com</t>
  </si>
  <si>
    <t>081367092168</t>
  </si>
  <si>
    <t>Materinya sgt bermanfaat bagi pbt</t>
  </si>
  <si>
    <t>1qHy2O9ZvB5Qsd5RcpDlXnCZkC2EGVYya</t>
  </si>
  <si>
    <t>https://drive.google.com/file/d/1qHy2O9ZvB5Qsd5RcpDlXnCZkC2EGVYya/view?usp=drivesdk</t>
  </si>
  <si>
    <t>Suryani</t>
  </si>
  <si>
    <t>Suryanieko99@gmail.com</t>
  </si>
  <si>
    <t>082331951793</t>
  </si>
  <si>
    <t>Komoditas unggulan di wilayah kami, mantap</t>
  </si>
  <si>
    <t>1WPQaXV91T7H8EC0oB8_L5oSCFryghxYC</t>
  </si>
  <si>
    <t>https://drive.google.com/file/d/1WPQaXV91T7H8EC0oB8_L5oSCFryghxYC/view?usp=drivesdk</t>
  </si>
  <si>
    <t>Adib Mansur</t>
  </si>
  <si>
    <t>lumbrow.collection@gmail.com</t>
  </si>
  <si>
    <t>081818184518</t>
  </si>
  <si>
    <t>Anggota PokTanHut</t>
  </si>
  <si>
    <t>1h9PBfni8AnLioaRxab-n9zmI2TU_TFI1</t>
  </si>
  <si>
    <t>https://drive.google.com/file/d/1h9PBfni8AnLioaRxab-n9zmI2TU_TFI1/view?usp=drivesdk</t>
  </si>
  <si>
    <t>Agus</t>
  </si>
  <si>
    <t>aguscilik1011@gmail.com</t>
  </si>
  <si>
    <t>081269490523</t>
  </si>
  <si>
    <t>1y0dkvz0DQBHdFzDolaoNrTnr6LAHAfEv</t>
  </si>
  <si>
    <t>https://drive.google.com/file/d/1y0dkvz0DQBHdFzDolaoNrTnr6LAHAfEv/view?usp=drivesdk</t>
  </si>
  <si>
    <t>Adhita Sri Prabakusuma, S.P., M.Sc., IPM.</t>
  </si>
  <si>
    <t>adhita.sriprabakusuma@gmail.com</t>
  </si>
  <si>
    <t>+6282227494234</t>
  </si>
  <si>
    <t>Materinya disampaikan dengan sangat menarik dan jelas. Selain itu, melalui webinar ini peserta mendapatkan penyegaran pengetahuan serta informasi terbaru tentang inovasi teknologi pembenihan pisang dan inisasi kampung pisang nasional.</t>
  </si>
  <si>
    <t>125j8ugycEz8ywP-JS0iKxVlDPpN5amCt</t>
  </si>
  <si>
    <t>https://drive.google.com/file/d/125j8ugycEz8ywP-JS0iKxVlDPpN5amCt/view?usp=drivesdk</t>
  </si>
  <si>
    <t>Encep busrol karim</t>
  </si>
  <si>
    <t>Busrolkarim658@gmail.com</t>
  </si>
  <si>
    <t>085222641722</t>
  </si>
  <si>
    <t>Semoga petani indonesia maju mandiri modern</t>
  </si>
  <si>
    <t>1xE0C8LzBf30n3f9lNZeNCaCdeo-pDeW-</t>
  </si>
  <si>
    <t>https://drive.google.com/file/d/1xE0C8LzBf30n3f9lNZeNCaCdeo-pDeW-/view?usp=drivesdk</t>
  </si>
  <si>
    <t>LIKE CESNOWATY</t>
  </si>
  <si>
    <t>likecesnowaty@gmail.com</t>
  </si>
  <si>
    <t>081230240559</t>
  </si>
  <si>
    <t>1megE0ZxrI7nZPurhNZae8B-x6M71SLlm</t>
  </si>
  <si>
    <t>https://drive.google.com/file/d/1megE0ZxrI7nZPurhNZae8B-x6M71SLlm/view?usp=drivesdk</t>
  </si>
  <si>
    <t>Ir. Sukasno</t>
  </si>
  <si>
    <t>sukasnorakhim@gmail.com</t>
  </si>
  <si>
    <t>087819503355</t>
  </si>
  <si>
    <t>Sangat baik memberikan wacana pengetahuan baru</t>
  </si>
  <si>
    <t>1NED2zajuFJocqEgEiewk-t6ihc3pHUVO</t>
  </si>
  <si>
    <t>https://drive.google.com/file/d/1NED2zajuFJocqEgEiewk-t6ihc3pHUVO/view?usp=drivesdk</t>
  </si>
  <si>
    <t>Alim</t>
  </si>
  <si>
    <t>abialim0659@gmail.com</t>
  </si>
  <si>
    <t>082142603571</t>
  </si>
  <si>
    <t>Bagus sekali</t>
  </si>
  <si>
    <t>1dFotv9cppO6MFie32MD2b3iGogrik8Lj</t>
  </si>
  <si>
    <t>https://drive.google.com/file/d/1dFotv9cppO6MFie32MD2b3iGogrik8Lj/view?usp=drivesdk</t>
  </si>
  <si>
    <t>MADHUSEN, SP</t>
  </si>
  <si>
    <t>Mahdusen53@gmail.com</t>
  </si>
  <si>
    <t>085224951971</t>
  </si>
  <si>
    <t>Materi sangat bagus dan bermamfaat.</t>
  </si>
  <si>
    <t>1hUgWUvFH22d0wfisyUTokcYRzH1w2SNC</t>
  </si>
  <si>
    <t>https://drive.google.com/file/d/1hUgWUvFH22d0wfisyUTokcYRzH1w2SNC/view?usp=drivesdk</t>
  </si>
  <si>
    <t>Document successfully created; Document successfully merged; PDF created; !!Error Sending Emails: Service invoked too many times for one day: email.; Run via form trigger as irchamriyadi2000@gmail.com; Timestamp: Sep 6 2021 10:38 PM</t>
  </si>
  <si>
    <t xml:space="preserve">Fadilah </t>
  </si>
  <si>
    <t>Fadilah.husin@pttimah.co.id</t>
  </si>
  <si>
    <t>081271757667</t>
  </si>
  <si>
    <t>TAD PT Timah K3LH</t>
  </si>
  <si>
    <t>1ae8WXQMwj4WJODjDyP2YHvR6FtZdU9Jd</t>
  </si>
  <si>
    <t>https://drive.google.com/file/d/1ae8WXQMwj4WJODjDyP2YHvR6FtZdU9Jd/view?usp=drivesdk</t>
  </si>
  <si>
    <t>LA ODE ILMIN YUNTAFAU, S.P.</t>
  </si>
  <si>
    <t>ilminwakatobi86@gmail.com</t>
  </si>
  <si>
    <t>082187681593</t>
  </si>
  <si>
    <t>THL-PPH Disbunhorti Prov. Sultra</t>
  </si>
  <si>
    <t>1LVEURO_uR4Mm8lT1lG7gvLc0oWbJy_2Y</t>
  </si>
  <si>
    <t>https://drive.google.com/file/d/1LVEURO_uR4Mm8lT1lG7gvLc0oWbJy_2Y/view?usp=drivesdk</t>
  </si>
  <si>
    <t>Catur Dian Mirzada</t>
  </si>
  <si>
    <t>catur.dian.mirzada@gmail.com</t>
  </si>
  <si>
    <t>08126005832</t>
  </si>
  <si>
    <t>1mu3Sige7Vb4TQMxISSy183i3kL7YOlmY</t>
  </si>
  <si>
    <t>https://drive.google.com/file/d/1mu3Sige7Vb4TQMxISSy183i3kL7YOlmY/view?usp=drivesdk</t>
  </si>
  <si>
    <t>Ali Mustofa, SP</t>
  </si>
  <si>
    <t>ali_mustofa@gmail.com</t>
  </si>
  <si>
    <t>08125911725</t>
  </si>
  <si>
    <t>1zswXUliI3Xv5y8fB7W5IicBbErrnDevH</t>
  </si>
  <si>
    <t>https://drive.google.com/file/d/1zswXUliI3Xv5y8fB7W5IicBbErrnDevH/view?usp=drivesdk</t>
  </si>
  <si>
    <t>Ir. Betti Agustina, MP</t>
  </si>
  <si>
    <t>08126914563</t>
  </si>
  <si>
    <t>Mantap, sangat membantu</t>
  </si>
  <si>
    <t>17MjZSH2D_6E5ZfPF1vo4sPvF3tnUkZpA</t>
  </si>
  <si>
    <t>https://drive.google.com/file/d/17MjZSH2D_6E5ZfPF1vo4sPvF3tnUkZpA/view?usp=drivesdk</t>
  </si>
  <si>
    <t>ENDRI EKA SUTARLIANA, S.Pt</t>
  </si>
  <si>
    <t>endrieka.1981@gmail.com</t>
  </si>
  <si>
    <t>08122409216</t>
  </si>
  <si>
    <t>Webinar Produksi Benih Pisang Bermutu Mendukung Kawasan dan Kampung Pisang Nasional sangat menambah pengetahuan</t>
  </si>
  <si>
    <t>1-97TGgqJ4JPX7LvNV5P7LBddjuJy2_GZ</t>
  </si>
  <si>
    <t>https://drive.google.com/file/d/1-97TGgqJ4JPX7LvNV5P7LBddjuJy2_GZ/view?usp=drivesdk</t>
  </si>
  <si>
    <t>Suluh Puji Kristanto, S.Pt</t>
  </si>
  <si>
    <t>Suluhpujikristanto@gmail.com</t>
  </si>
  <si>
    <t>085647144234</t>
  </si>
  <si>
    <t>1XZFzEheJHSvAU94gdWIWtzvcpsc9HH2g</t>
  </si>
  <si>
    <t>https://drive.google.com/file/d/1XZFzEheJHSvAU94gdWIWtzvcpsc9HH2g/view?usp=drivesdk</t>
  </si>
  <si>
    <t>Roni Ramadhan, SP., MP.</t>
  </si>
  <si>
    <t>ramaroni.rr@gmail.com</t>
  </si>
  <si>
    <t>081510023627</t>
  </si>
  <si>
    <t>Mantaaappps</t>
  </si>
  <si>
    <t>1nNR5k02UwKd-i4Ee6dKpvAUysnFAjOS_</t>
  </si>
  <si>
    <t>https://drive.google.com/file/d/1nNR5k02UwKd-i4Ee6dKpvAUysnFAjOS_/view?usp=drivesdk</t>
  </si>
  <si>
    <t>DIYAH ARIESTA SIWI, SP, M.Agr</t>
  </si>
  <si>
    <t>diyah.ariesta17@gmail.com</t>
  </si>
  <si>
    <t>081231895441</t>
  </si>
  <si>
    <t>Mantri Pertanian</t>
  </si>
  <si>
    <t>Maju terus hortikultura Indonesia</t>
  </si>
  <si>
    <t>1Xfh9QBHLUsaLcxHleg_0bv8FP5oXVTHM</t>
  </si>
  <si>
    <t>https://drive.google.com/file/d/1Xfh9QBHLUsaLcxHleg_0bv8FP5oXVTHM/view?usp=drivesdk</t>
  </si>
  <si>
    <t>Sofiyan Aditiya</t>
  </si>
  <si>
    <t>sofiyanaditiya@gmail.com</t>
  </si>
  <si>
    <t>089625680792</t>
  </si>
  <si>
    <t>Mantap bisa menambah ilmu perpisangan</t>
  </si>
  <si>
    <t>1Odib53blY2wAb3XSBwwZrwImXzQm7ZVU</t>
  </si>
  <si>
    <t>https://drive.google.com/file/d/1Odib53blY2wAb3XSBwwZrwImXzQm7ZVU/view?usp=drivesdk</t>
  </si>
  <si>
    <t>Nenlis Erawati</t>
  </si>
  <si>
    <t>nenlis_slk@yahoo.co.id</t>
  </si>
  <si>
    <t>08121967151</t>
  </si>
  <si>
    <t>1rI-t1kCvEef8ws2Ua1qr7szCKBO7D1Be</t>
  </si>
  <si>
    <t>https://drive.google.com/file/d/1rI-t1kCvEef8ws2Ua1qr7szCKBO7D1Be/view?usp=drivesdk</t>
  </si>
  <si>
    <t>Jemangin, SP</t>
  </si>
  <si>
    <t>Jemanginppl@gmail.com</t>
  </si>
  <si>
    <t>085259437964</t>
  </si>
  <si>
    <t>1Nmn3wi3QUl-_wQAlbeolYzcJjwM5iXpz</t>
  </si>
  <si>
    <t>https://drive.google.com/file/d/1Nmn3wi3QUl-_wQAlbeolYzcJjwM5iXpz/view?usp=drivesdk</t>
  </si>
  <si>
    <t>YETTI PUJI RAHAYUNINGSIH. SP</t>
  </si>
  <si>
    <t>yettipuji01@gmail.com</t>
  </si>
  <si>
    <t>085330169941</t>
  </si>
  <si>
    <t>Semogga bisa dikembangkan di kawasan yang lain</t>
  </si>
  <si>
    <t>1INAEynCSf9ABb98RvLDO0Db0FZsQNqXy</t>
  </si>
  <si>
    <t>https://drive.google.com/file/d/1INAEynCSf9ABb98RvLDO0Db0FZsQNqXy/view?usp=drivesdk</t>
  </si>
  <si>
    <t>Document successfully created; Document successfully merged; PDF created; !!Error Sending Emails: Service invoked too many times for one day: email.; Run via form trigger as irchamriyadi2000@gmail.com; Timestamp: Sep 6 2021 10:39 PM</t>
  </si>
  <si>
    <t>Rusbandi</t>
  </si>
  <si>
    <t>Rusbandibandot@yahoo.co.id</t>
  </si>
  <si>
    <t>0811732220</t>
  </si>
  <si>
    <t>Sangat baik memberi referensi untuk mengambil keputusan</t>
  </si>
  <si>
    <t>1Jkbp0IzBs6FNNvdhYrwPb1fRHu1yPKhf</t>
  </si>
  <si>
    <t>https://drive.google.com/file/d/1Jkbp0IzBs6FNNvdhYrwPb1fRHu1yPKhf/view?usp=drivesdk</t>
  </si>
  <si>
    <t>Yunita Eka Nofitasari, SP</t>
  </si>
  <si>
    <t>yunitaekanofita@gmail.com</t>
  </si>
  <si>
    <t>082281435113</t>
  </si>
  <si>
    <t>Penyampaian materi yang komplit</t>
  </si>
  <si>
    <t>17voVUxgGpQKIH2EJoqBPKeWUFrc3cHtU</t>
  </si>
  <si>
    <t>https://drive.google.com/file/d/17voVUxgGpQKIH2EJoqBPKeWUFrc3cHtU/view?usp=drivesdk</t>
  </si>
  <si>
    <t>JAJANG KOSTAMAN</t>
  </si>
  <si>
    <t xml:space="preserve"> jajangkostaman.cihea@gmail.com</t>
  </si>
  <si>
    <t>08562154617</t>
  </si>
  <si>
    <t>1gZx_FFmEekWY-WwPnO191IFOTHeXRe__</t>
  </si>
  <si>
    <t>https://drive.google.com/file/d/1gZx_FFmEekWY-WwPnO191IFOTHeXRe__/view?usp=drivesdk</t>
  </si>
  <si>
    <t>Wahyu Mukti, SP</t>
  </si>
  <si>
    <t>lulumukti49@gmail.com</t>
  </si>
  <si>
    <t>083128823289</t>
  </si>
  <si>
    <t>1iOybo4un5OaMLzBlhiClQTEFF6e_Rsoc</t>
  </si>
  <si>
    <t>https://drive.google.com/file/d/1iOybo4un5OaMLzBlhiClQTEFF6e_Rsoc/view?usp=drivesdk</t>
  </si>
  <si>
    <t>ORIEN ADHI LUHUNG</t>
  </si>
  <si>
    <t>adibaelahajaakeh2@gmail.com</t>
  </si>
  <si>
    <t>083823026292</t>
  </si>
  <si>
    <t>THL POPT</t>
  </si>
  <si>
    <t>Menambah wawasan dan ilmu</t>
  </si>
  <si>
    <t>1hRZ7jRpmh6rSG9uXYQNT7Gp4Raz-oUy6</t>
  </si>
  <si>
    <t>https://drive.google.com/file/d/1hRZ7jRpmh6rSG9uXYQNT7Gp4Raz-oUy6/view?usp=drivesdk</t>
  </si>
  <si>
    <t>Kuncoro Djati</t>
  </si>
  <si>
    <t>manuella29@gmail.com</t>
  </si>
  <si>
    <t>085540500029</t>
  </si>
  <si>
    <t>1zgxzcRc_FmKWG_1KXBoLJFJm6LcIoghO</t>
  </si>
  <si>
    <t>https://drive.google.com/file/d/1zgxzcRc_FmKWG_1KXBoLJFJm6LcIoghO/view?usp=drivesdk</t>
  </si>
  <si>
    <t>Yusup Herdiansah</t>
  </si>
  <si>
    <t>yusupherdiansah@gmail.com</t>
  </si>
  <si>
    <t>085317358666</t>
  </si>
  <si>
    <t>Alhamdulillah menambah wawasan dan pengetahuan</t>
  </si>
  <si>
    <t>1Vc0OXnsawXXytz0r3mFWJGSvCleMIAfe</t>
  </si>
  <si>
    <t>https://drive.google.com/file/d/1Vc0OXnsawXXytz0r3mFWJGSvCleMIAfe/view?usp=drivesdk</t>
  </si>
  <si>
    <t>Nur Iksan</t>
  </si>
  <si>
    <t>nurikhsan59887@gmail.com</t>
  </si>
  <si>
    <t>082339844925</t>
  </si>
  <si>
    <t>1PO-LrK_xWiMmkppkkj7BcN76ZAMzHOyo</t>
  </si>
  <si>
    <t>https://drive.google.com/file/d/1PO-LrK_xWiMmkppkkj7BcN76ZAMzHOyo/view?usp=drivesdk</t>
  </si>
  <si>
    <t>Dina Umi Mardiyah, SP</t>
  </si>
  <si>
    <t>dyah_umi@yahoo.com</t>
  </si>
  <si>
    <t>08562915340</t>
  </si>
  <si>
    <t>1WG8YzflIsMDjsI1aPf9jQfPuNn6nrv3D</t>
  </si>
  <si>
    <t>https://drive.google.com/file/d/1WG8YzflIsMDjsI1aPf9jQfPuNn6nrv3D/view?usp=drivesdk</t>
  </si>
  <si>
    <t>KUSRINI SETYOWATI, SP</t>
  </si>
  <si>
    <t>kusrinisetyowati70@gmail.com</t>
  </si>
  <si>
    <t>085363560843</t>
  </si>
  <si>
    <t>Balitbu Tropika</t>
  </si>
  <si>
    <t>Sangat implementasi materinya</t>
  </si>
  <si>
    <t>1LlPLDLOGvI2fadtprVjbmgarS7e_tA5P</t>
  </si>
  <si>
    <t>https://drive.google.com/file/d/1LlPLDLOGvI2fadtprVjbmgarS7e_tA5P/view?usp=drivesdk</t>
  </si>
  <si>
    <t>1pJ7IFtXCEnjO-YZkWhGxJ36czkNgy07a</t>
  </si>
  <si>
    <t>https://drive.google.com/file/d/1pJ7IFtXCEnjO-YZkWhGxJ36czkNgy07a/view?usp=drivesdk</t>
  </si>
  <si>
    <t>Drs. Sudaryanto</t>
  </si>
  <si>
    <t>sudaryanto.soedoso64@gmail.com</t>
  </si>
  <si>
    <t>081335381931</t>
  </si>
  <si>
    <t>1JiWOvyvkfzFURC1gRfV6yxKnpcFHpoKX</t>
  </si>
  <si>
    <t>https://drive.google.com/file/d/1JiWOvyvkfzFURC1gRfV6yxKnpcFHpoKX/view?usp=drivesdk</t>
  </si>
  <si>
    <t>Renvi Anggraini,SP</t>
  </si>
  <si>
    <t>renvieaza@gmail.com</t>
  </si>
  <si>
    <t>082198039440</t>
  </si>
  <si>
    <t>materinya sangat menarik dan bermanfaat bagi kita sebagai seorang penyuluh</t>
  </si>
  <si>
    <t>1L6_j5qBm4gHNj60q84trqoXMR5lgRGWb</t>
  </si>
  <si>
    <t>https://drive.google.com/file/d/1L6_j5qBm4gHNj60q84trqoXMR5lgRGWb/view?usp=drivesdk</t>
  </si>
  <si>
    <t>Suyono,A.Md</t>
  </si>
  <si>
    <t>ishalazzam@gmail.com</t>
  </si>
  <si>
    <t>08158796949</t>
  </si>
  <si>
    <t>1bpwZWvgZUuSYlrAXPWWG42P5aw-zsFF0</t>
  </si>
  <si>
    <t>https://drive.google.com/file/d/1bpwZWvgZUuSYlrAXPWWG42P5aw-zsFF0/view?usp=drivesdk</t>
  </si>
  <si>
    <t>ILHAM, SP., MP.</t>
  </si>
  <si>
    <t>ilamplw@gmail.com</t>
  </si>
  <si>
    <t>0811457705</t>
  </si>
  <si>
    <t>kasi perbenihan dan perlindungan dinas tanaman pangan hortikultura dan perkebunan kab. sigi</t>
  </si>
  <si>
    <t>top...</t>
  </si>
  <si>
    <t>1q49NP3wP4fUp4x0WHMuiIR99i7NV-o4h</t>
  </si>
  <si>
    <t>https://drive.google.com/file/d/1q49NP3wP4fUp4x0WHMuiIR99i7NV-o4h/view?usp=drivesdk</t>
  </si>
  <si>
    <t>Document successfully created; Document successfully merged; PDF created; !!Error Sending Emails: Service invoked too many times for one day: email.; Run via form trigger as irchamriyadi2000@gmail.com; Timestamp: Sep 6 2021 10:40 PM</t>
  </si>
  <si>
    <t>Miftahul Handika Setya Wardani, S.P, M.Agr</t>
  </si>
  <si>
    <t>miftahul.handika@gmail.com</t>
  </si>
  <si>
    <t>085204163963</t>
  </si>
  <si>
    <t>1P924JPIhBNNAcgDA5JLULUY7phn_Vd1g</t>
  </si>
  <si>
    <t>https://drive.google.com/file/d/1P924JPIhBNNAcgDA5JLULUY7phn_Vd1g/view?usp=drivesdk</t>
  </si>
  <si>
    <t>MEI NALITA SARI, SP</t>
  </si>
  <si>
    <t>meinalitasari@gmail.com</t>
  </si>
  <si>
    <t>085269690834</t>
  </si>
  <si>
    <t>Sangat Bermanfaat dalam pengembangan kampung pisang</t>
  </si>
  <si>
    <t>1oojRD39vcDuKZLsEevI9i2jWo2BV3acT</t>
  </si>
  <si>
    <t>https://drive.google.com/file/d/1oojRD39vcDuKZLsEevI9i2jWo2BV3acT/view?usp=drivesdk</t>
  </si>
  <si>
    <t>Hudri</t>
  </si>
  <si>
    <t>hudri.wilaz@gmail.com</t>
  </si>
  <si>
    <t>087877043863</t>
  </si>
  <si>
    <t>Kabid Horti Banten</t>
  </si>
  <si>
    <t>Mantapz</t>
  </si>
  <si>
    <t>1aWYs6n9McyyRKM_tPahlA55VKJCvBcmU</t>
  </si>
  <si>
    <t>https://drive.google.com/file/d/1aWYs6n9McyyRKM_tPahlA55VKJCvBcmU/view?usp=drivesdk</t>
  </si>
  <si>
    <t>MARLAN USMANI PUTRA</t>
  </si>
  <si>
    <t>usmani.marlan@gmail.com</t>
  </si>
  <si>
    <t>081253723813</t>
  </si>
  <si>
    <t>Sangat bermanfaat dan menginspiratif</t>
  </si>
  <si>
    <t>1qE8dfBDKzIPk4vnXQ3_jfps9rSxaKi-9</t>
  </si>
  <si>
    <t>https://drive.google.com/file/d/1qE8dfBDKzIPk4vnXQ3_jfps9rSxaKi-9/view?usp=drivesdk</t>
  </si>
  <si>
    <t>Kristiyar Sri Gunawan, SP, M. Si</t>
  </si>
  <si>
    <t>gkristiyar@gmail.com</t>
  </si>
  <si>
    <t>087832412728</t>
  </si>
  <si>
    <t>Bagus untuk menambah wawasan tentang perbenihan pisang untuk meningkatkan produksi pisang di lahan kering/tegalan.</t>
  </si>
  <si>
    <t>1xy45A-7RjkeKDVBZvE-jJE8Xyi0slLPP</t>
  </si>
  <si>
    <t>https://drive.google.com/file/d/1xy45A-7RjkeKDVBZvE-jJE8Xyi0slLPP/view?usp=drivesdk</t>
  </si>
  <si>
    <t>Nunuk Pratiwi, SP</t>
  </si>
  <si>
    <t>pratiwimahardhika@gmail.com</t>
  </si>
  <si>
    <t>081283676099</t>
  </si>
  <si>
    <t>Materi sangat menarik, ilmu yang bisa d adopsi &amp; akan ditransfer ke petani</t>
  </si>
  <si>
    <t>1GSZU0U1qxB5bOb6T_d_aLCrSf1uvQIH2</t>
  </si>
  <si>
    <t>https://drive.google.com/file/d/1GSZU0U1qxB5bOb6T_d_aLCrSf1uvQIH2/view?usp=drivesdk</t>
  </si>
  <si>
    <t>Siti Nur Syam Ismaniza A., S.P.</t>
  </si>
  <si>
    <t>yayaaismaniza98@gmail.com</t>
  </si>
  <si>
    <t>082219982465</t>
  </si>
  <si>
    <t>15K_OhCxZAmDfV2OC7UvQ3OePbs7hfYsN</t>
  </si>
  <si>
    <t>https://drive.google.com/file/d/15K_OhCxZAmDfV2OC7UvQ3OePbs7hfYsN/view?usp=drivesdk</t>
  </si>
  <si>
    <t>Ir. Elke Jenny Rambing</t>
  </si>
  <si>
    <t>elkerambing@gmail.com</t>
  </si>
  <si>
    <t>082291238583</t>
  </si>
  <si>
    <t>1eV1G5HRILQrg_X2wy9kcFJ2kwZUU5thQ</t>
  </si>
  <si>
    <t>https://drive.google.com/file/d/1eV1G5HRILQrg_X2wy9kcFJ2kwZUU5thQ/view?usp=drivesdk</t>
  </si>
  <si>
    <t>NGADI UTOMO</t>
  </si>
  <si>
    <t>ngadiutomo69@gmail.com</t>
  </si>
  <si>
    <t>081292911142</t>
  </si>
  <si>
    <t>Terima kasih telah di beri ilmunya</t>
  </si>
  <si>
    <t>1kji5TO8mwWU3Gk-mDce555veg86CVJPY</t>
  </si>
  <si>
    <t>https://drive.google.com/file/d/1kji5TO8mwWU3Gk-mDce555veg86CVJPY/view?usp=drivesdk</t>
  </si>
  <si>
    <t>Sri Utami, S.TP</t>
  </si>
  <si>
    <t>ciutamicakep@gmail.com</t>
  </si>
  <si>
    <t>081232297971</t>
  </si>
  <si>
    <t xml:space="preserve">Menambah pengetahuan kami ttg budidaya pisang dan prospek kedepannya </t>
  </si>
  <si>
    <t>10f7Mv6Amsixbw5pCD7VdVAQg2LyMb1cI</t>
  </si>
  <si>
    <t>https://drive.google.com/file/d/10f7Mv6Amsixbw5pCD7VdVAQg2LyMb1cI/view?usp=drivesdk</t>
  </si>
  <si>
    <t>Sri sulistyorini</t>
  </si>
  <si>
    <t>Sri.sulistyorini64@gmail.coom</t>
  </si>
  <si>
    <t>085856204597</t>
  </si>
  <si>
    <t xml:space="preserve">Sangat beanfaat untuk Budidaya pisang </t>
  </si>
  <si>
    <t>1k8JFJf0JxXSxCB7NqKifgRcKJbEqpXU5</t>
  </si>
  <si>
    <t>https://drive.google.com/file/d/1k8JFJf0JxXSxCB7NqKifgRcKJbEqpXU5/view?usp=drivesdk</t>
  </si>
  <si>
    <t>REDY DESTIAN REVIALDY, S.TP</t>
  </si>
  <si>
    <t>redyrevialdy@gmail.com</t>
  </si>
  <si>
    <t>081367300804</t>
  </si>
  <si>
    <t>Kasubbag Perencanaan dan Evaluasi</t>
  </si>
  <si>
    <t>Bermanfaat dan Menarik</t>
  </si>
  <si>
    <t>1FeUj8XE75FhpYbFSAlzbMfT5iTuPbBCZ</t>
  </si>
  <si>
    <t>https://drive.google.com/file/d/1FeUj8XE75FhpYbFSAlzbMfT5iTuPbBCZ/view?usp=drivesdk</t>
  </si>
  <si>
    <t>Syafriani Sitorus.SP</t>
  </si>
  <si>
    <t>anisitorus2009@gmail.com</t>
  </si>
  <si>
    <t>082294649453</t>
  </si>
  <si>
    <t>Makin dikembangkan kawasan kampung hortikultura</t>
  </si>
  <si>
    <t>1-urhWB4R0yKywEXwAAzHgmE3FYeNsZwC</t>
  </si>
  <si>
    <t>https://drive.google.com/file/d/1-urhWB4R0yKywEXwAAzHgmE3FYeNsZwC/view?usp=drivesdk</t>
  </si>
  <si>
    <t>muhammadmhd@gmail.com</t>
  </si>
  <si>
    <t>0813600256600</t>
  </si>
  <si>
    <t>1Fe1X5ru0D0vrZzeQIp2F61vfP9nigU_0</t>
  </si>
  <si>
    <t>https://drive.google.com/file/d/1Fe1X5ru0D0vrZzeQIp2F61vfP9nigU_0/view?usp=drivesdk</t>
  </si>
  <si>
    <t>Document successfully created; Document successfully merged; PDF created; !!Error Sending Emails: Service invoked too many times for one day: email.; Run via form trigger as irchamriyadi2000@gmail.com; Timestamp: Sep 6 2021 10:41 PM</t>
  </si>
  <si>
    <t>MASTUTI SAMOSIR, SP</t>
  </si>
  <si>
    <t>2tysamosir@gmail.com</t>
  </si>
  <si>
    <t>082276111089</t>
  </si>
  <si>
    <t>1PNrEZxssE1uOBTWxA_FfFQUBsZ9f97YU</t>
  </si>
  <si>
    <t>https://drive.google.com/file/d/1PNrEZxssE1uOBTWxA_FfFQUBsZ9f97YU/view?usp=drivesdk</t>
  </si>
  <si>
    <t>NURFAIDAH, S.P</t>
  </si>
  <si>
    <t>nurfaidahbpsb@yahoo.co.id</t>
  </si>
  <si>
    <t>081245025806</t>
  </si>
  <si>
    <t>menambah ilmu pengetahuan</t>
  </si>
  <si>
    <t>1TnR0X-BkxacGtM7brcThrVGI5c4sB3tl</t>
  </si>
  <si>
    <t>https://drive.google.com/file/d/1TnR0X-BkxacGtM7brcThrVGI5c4sB3tl/view?usp=drivesdk</t>
  </si>
  <si>
    <t>HESTI KUMARAWATI, SP</t>
  </si>
  <si>
    <t>hkumarawati@gmail.com</t>
  </si>
  <si>
    <t>085649061962</t>
  </si>
  <si>
    <t>11_uVsX1bhctNoJnYCpW8RYIaAf4CMc5E</t>
  </si>
  <si>
    <t>https://drive.google.com/file/d/11_uVsX1bhctNoJnYCpW8RYIaAf4CMc5E/view?usp=drivesdk</t>
  </si>
  <si>
    <t>Subandana,SP</t>
  </si>
  <si>
    <t>Subandono.dono@yahoo.com</t>
  </si>
  <si>
    <t>085248493224</t>
  </si>
  <si>
    <t>1ygKPKZYzvqlD7ZRj1haKKe5-SCIBbRaF</t>
  </si>
  <si>
    <t>https://drive.google.com/file/d/1ygKPKZYzvqlD7ZRj1haKKe5-SCIBbRaF/view?usp=drivesdk</t>
  </si>
  <si>
    <t>Yulianty, SP</t>
  </si>
  <si>
    <t>Ulhyyulianty@gmail.com</t>
  </si>
  <si>
    <t>085241100300</t>
  </si>
  <si>
    <t>1sR5tDzobEPwiuqGzTSouTpwXd9u3SlHA</t>
  </si>
  <si>
    <t>https://drive.google.com/file/d/1sR5tDzobEPwiuqGzTSouTpwXd9u3SlHA/view?usp=drivesdk</t>
  </si>
  <si>
    <t>IMROATUL FAUZIAH</t>
  </si>
  <si>
    <t>imroatulf464@gmail.com</t>
  </si>
  <si>
    <t>085745268529</t>
  </si>
  <si>
    <t>1coOXbtiDSqsEycORgnrrGh1FldfkKYH1</t>
  </si>
  <si>
    <t>https://drive.google.com/file/d/1coOXbtiDSqsEycORgnrrGh1FldfkKYH1/view?usp=drivesdk</t>
  </si>
  <si>
    <t>Nurhidayah, SP</t>
  </si>
  <si>
    <t xml:space="preserve">enorhln@gmail.com </t>
  </si>
  <si>
    <t>081328671399</t>
  </si>
  <si>
    <t>1GEx1y35lFoZfBNcpk08_SDj9zJpbn_iC</t>
  </si>
  <si>
    <t>https://drive.google.com/file/d/1GEx1y35lFoZfBNcpk08_SDj9zJpbn_iC/view?usp=drivesdk</t>
  </si>
  <si>
    <t>SUDUNG SITUMORANG.SP</t>
  </si>
  <si>
    <t>Situmorang bkl1968@gmail.com</t>
  </si>
  <si>
    <t>081367721840</t>
  </si>
  <si>
    <t>Sangat tertarik untuk budidaya pisang</t>
  </si>
  <si>
    <t>1F3GhXlKGIItFC7WZIJxGGtgm80PJVi0C</t>
  </si>
  <si>
    <t>https://drive.google.com/file/d/1F3GhXlKGIItFC7WZIJxGGtgm80PJVi0C/view?usp=drivesdk</t>
  </si>
  <si>
    <t>Document successfully created; Document successfully merged; PDF created; !!Error Sending Emails: Invalid email: Situmorang bkl1968@gmail.com; Run via form trigger as irchamriyadi2000@gmail.com; Timestamp: Sep 6 2021 10:41 PM</t>
  </si>
  <si>
    <t>R Sonnie Hidayat SP</t>
  </si>
  <si>
    <t>onie.hidayat@gmail.com</t>
  </si>
  <si>
    <t>081331155667</t>
  </si>
  <si>
    <t>petani pisang semoga lebih sejahtera</t>
  </si>
  <si>
    <t>1sHtpK27GFw38qwcY6p0hUsXIbj1YZCnr</t>
  </si>
  <si>
    <t>https://drive.google.com/file/d/1sHtpK27GFw38qwcY6p0hUsXIbj1YZCnr/view?usp=drivesdk</t>
  </si>
  <si>
    <t>MAKHMUD RIYAD, S.P., M.Si</t>
  </si>
  <si>
    <t>mr.makhmoed@gmail.com</t>
  </si>
  <si>
    <t>081327071561</t>
  </si>
  <si>
    <t>semakin menambah wawasan kami</t>
  </si>
  <si>
    <t>1B1BDJ3xpTUxYra6GLX-HqTiLugPwCpiP</t>
  </si>
  <si>
    <t>https://drive.google.com/file/d/1B1BDJ3xpTUxYra6GLX-HqTiLugPwCpiP/view?usp=drivesdk</t>
  </si>
  <si>
    <t>IHWANUDDIN,SP.</t>
  </si>
  <si>
    <t>ihwanreiki@gmail.com</t>
  </si>
  <si>
    <t>08125596511</t>
  </si>
  <si>
    <t xml:space="preserve">Menarik sekali menambah wawasan terus maju Bravo  Agronomi </t>
  </si>
  <si>
    <t>11NTlJLbKvF5Ipl3VHUc6_LKUmGxVASCX</t>
  </si>
  <si>
    <t>https://drive.google.com/file/d/11NTlJLbKvF5Ipl3VHUc6_LKUmGxVASCX/view?usp=drivesdk</t>
  </si>
  <si>
    <t>Document successfully created; Document successfully merged; PDF created; !!Error Sending Emails: Service invoked too many times for one day: email.; Run via form trigger as irchamriyadi2000@gmail.com; Timestamp: Sep 6 2021 10:42 PM</t>
  </si>
  <si>
    <t>Feronika Sampe</t>
  </si>
  <si>
    <t>sampeferonika@gmail.com</t>
  </si>
  <si>
    <t>085341246935</t>
  </si>
  <si>
    <t>15t9QHnap_Z-D7x5imZB66bWxYMvMqL0O</t>
  </si>
  <si>
    <t>https://drive.google.com/file/d/15t9QHnap_Z-D7x5imZB66bWxYMvMqL0O/view?usp=drivesdk</t>
  </si>
  <si>
    <t>Rani Agustina Wulandari</t>
  </si>
  <si>
    <t>rani@ugm.ac.id</t>
  </si>
  <si>
    <t>081390631064</t>
  </si>
  <si>
    <t>sangat menginspirasi dan lengkap materinya</t>
  </si>
  <si>
    <t>1yYaT7RSsGvyFJSPYstANBLF1ZSc0xIp6</t>
  </si>
  <si>
    <t>https://drive.google.com/file/d/1yYaT7RSsGvyFJSPYstANBLF1ZSc0xIp6/view?usp=drivesdk</t>
  </si>
  <si>
    <t>SANEN PRIYANTO, SP.</t>
  </si>
  <si>
    <t>sanen.speed2017@gmail.com</t>
  </si>
  <si>
    <t>082175710938</t>
  </si>
  <si>
    <t>Terimakasih bisa ikut acara ini.</t>
  </si>
  <si>
    <t>1qNqFNYVwrRLZ6bg2UZ3ouiWmY7smqADm</t>
  </si>
  <si>
    <t>https://drive.google.com/file/d/1qNqFNYVwrRLZ6bg2UZ3ouiWmY7smqADm/view?usp=drivesdk</t>
  </si>
  <si>
    <t>JUNAEDY, S.P., M.P</t>
  </si>
  <si>
    <t>junaedybpsb@yahoo.co.id</t>
  </si>
  <si>
    <t>085241300097</t>
  </si>
  <si>
    <t>1cl-cBcHIFSvCMKbbz1FZY_JNyBjccNWu</t>
  </si>
  <si>
    <t>https://drive.google.com/file/d/1cl-cBcHIFSvCMKbbz1FZY_JNyBjccNWu/view?usp=drivesdk</t>
  </si>
  <si>
    <t>Evita Novianti</t>
  </si>
  <si>
    <t>evitanovianti243@gmail.com</t>
  </si>
  <si>
    <t>082282965144</t>
  </si>
  <si>
    <t>1mPbi5O4dK4JfNOzIMql_bB-d4BAlBLd0</t>
  </si>
  <si>
    <t>https://drive.google.com/file/d/1mPbi5O4dK4JfNOzIMql_bB-d4BAlBLd0/view?usp=drivesdk</t>
  </si>
  <si>
    <t>ENY NORHARINI SP</t>
  </si>
  <si>
    <t>desyanitaputriofficial@gmail.com</t>
  </si>
  <si>
    <t>081216871009</t>
  </si>
  <si>
    <t>Terima kasih ilmunya🙏</t>
  </si>
  <si>
    <t>1fdQ-hsQnUbzOaUU5WbByyJpNP6mZlwfw</t>
  </si>
  <si>
    <t>https://drive.google.com/file/d/1fdQ-hsQnUbzOaUU5WbByyJpNP6mZlwfw/view?usp=drivesdk</t>
  </si>
  <si>
    <t>WAGIYEM</t>
  </si>
  <si>
    <t>agiyesa68@gmail.com</t>
  </si>
  <si>
    <t>085712819077</t>
  </si>
  <si>
    <t>1z7tRZwd0R57V-vSna9VOUBst_KJXjBL8</t>
  </si>
  <si>
    <t>https://drive.google.com/file/d/1z7tRZwd0R57V-vSna9VOUBst_KJXjBL8/view?usp=drivesdk</t>
  </si>
  <si>
    <t>Petronela Kristiana Iin, SP</t>
  </si>
  <si>
    <t>kristianaiin81@gmail.com</t>
  </si>
  <si>
    <t>081345053904</t>
  </si>
  <si>
    <t>Sangat bermanfaat sekali materi untuk bahan penyuluhan di lapangan</t>
  </si>
  <si>
    <t>1M_9eDdiE9ZaMsFDWUfMY6FwZoQZlHtKT</t>
  </si>
  <si>
    <t>https://drive.google.com/file/d/1M_9eDdiE9ZaMsFDWUfMY6FwZoQZlHtKT/view?usp=drivesdk</t>
  </si>
  <si>
    <t>Rina Sopiana,SP.M.Si</t>
  </si>
  <si>
    <t>kjf1907@gmail.com</t>
  </si>
  <si>
    <t>081219152100</t>
  </si>
  <si>
    <t>semoga kedepan materi yang disajikan lebih menarik lagi</t>
  </si>
  <si>
    <t>18hVlhKnxNN4qSOTsWtGX5BQNAv8joVvp</t>
  </si>
  <si>
    <t>https://drive.google.com/file/d/18hVlhKnxNN4qSOTsWtGX5BQNAv8joVvp/view?usp=drivesdk</t>
  </si>
  <si>
    <t>Rahmiwati, SP</t>
  </si>
  <si>
    <t>amik.ridho85@gmail.com</t>
  </si>
  <si>
    <t>085382716789</t>
  </si>
  <si>
    <t>1rYPrjx7EEOBODMQvOkA670OpsxhBdnov</t>
  </si>
  <si>
    <t>https://drive.google.com/file/d/1rYPrjx7EEOBODMQvOkA670OpsxhBdnov/view?usp=drivesdk</t>
  </si>
  <si>
    <t>Ir. Rinaldi Sjahril, M.Agr., PhD.</t>
  </si>
  <si>
    <t>rinaldi.sjahril@gmail.com</t>
  </si>
  <si>
    <t>081340498080</t>
  </si>
  <si>
    <t>ASN Dosen</t>
  </si>
  <si>
    <t xml:space="preserve">Wawasan saya bertambah. Terima kasih.
</t>
  </si>
  <si>
    <t>1cW_k-Uykx_47ibGnIf5e3MJGbwkERhJT</t>
  </si>
  <si>
    <t>https://drive.google.com/file/d/1cW_k-Uykx_47ibGnIf5e3MJGbwkERhJT/view?usp=drivesdk</t>
  </si>
  <si>
    <t>KABARUDIN, S.Pt</t>
  </si>
  <si>
    <t xml:space="preserve">Kabarudin81@gmail.com </t>
  </si>
  <si>
    <t>085376830335</t>
  </si>
  <si>
    <t xml:space="preserve">Bagus sekali ada pelatihan ini </t>
  </si>
  <si>
    <t>15LrNs34Vc83RQ48mJzVzvb6lOSg9PzkY</t>
  </si>
  <si>
    <t>https://drive.google.com/file/d/15LrNs34Vc83RQ48mJzVzvb6lOSg9PzkY/view?usp=drivesdk</t>
  </si>
  <si>
    <t>Annisa Sendikia Asri Lubis, S.Si., MP.</t>
  </si>
  <si>
    <t>annisa.sendikia@gmail.com</t>
  </si>
  <si>
    <t>081312396336</t>
  </si>
  <si>
    <t>TB-POPT</t>
  </si>
  <si>
    <t>Materi yg disajikan menarik</t>
  </si>
  <si>
    <t>1TblrSV_EEwGOWwvlsIpWD6Am8EfAHxwa</t>
  </si>
  <si>
    <t>https://drive.google.com/file/d/1TblrSV_EEwGOWwvlsIpWD6Am8EfAHxwa/view?usp=drivesdk</t>
  </si>
  <si>
    <t>ani.sitorus2009@gmail.com</t>
  </si>
  <si>
    <t>Lebih dikembangkan kawasan kampung hortikultura</t>
  </si>
  <si>
    <t>1hTCo2k0UtDxS_9Uk11nGMXqb94WHGXbF</t>
  </si>
  <si>
    <t>https://drive.google.com/file/d/1hTCo2k0UtDxS_9Uk11nGMXqb94WHGXbF/view?usp=drivesdk</t>
  </si>
  <si>
    <t>Document successfully created; Document successfully merged; PDF created; !!Error Sending Emails: Service invoked too many times for one day: email.; Run via form trigger as irchamriyadi2000@gmail.com; Timestamp: Sep 6 2021 10:43 PM</t>
  </si>
  <si>
    <t>Nanang Kuswendi, S.St.Pi.</t>
  </si>
  <si>
    <t>nanangkuswendi@gmail.com</t>
  </si>
  <si>
    <t>085215203020</t>
  </si>
  <si>
    <t xml:space="preserve">Mahasiswa pascasarjana </t>
  </si>
  <si>
    <t>15v85K2-oxAhcGY0JOOK31WwEQ97nKeNE</t>
  </si>
  <si>
    <t>https://drive.google.com/file/d/15v85K2-oxAhcGY0JOOK31WwEQ97nKeNE/view?usp=drivesdk</t>
  </si>
  <si>
    <t>Ir. Licinius Tarigan</t>
  </si>
  <si>
    <t>licinius1968tarigan@gmail.com</t>
  </si>
  <si>
    <t>081269866629</t>
  </si>
  <si>
    <t>Bagus jaminan mutu benih</t>
  </si>
  <si>
    <t>1otckRjl1_cNjVptNv6BsDw9MwhrScSrc</t>
  </si>
  <si>
    <t>https://drive.google.com/file/d/1otckRjl1_cNjVptNv6BsDw9MwhrScSrc/view?usp=drivesdk</t>
  </si>
  <si>
    <t>Eka Kusumawati,S.TP</t>
  </si>
  <si>
    <t>ekakusumawatie@gmail.com</t>
  </si>
  <si>
    <t>081369049112</t>
  </si>
  <si>
    <t>1boYT0aMzziPY-0Qv_CLUm6_yZQgGBwr9</t>
  </si>
  <si>
    <t>https://drive.google.com/file/d/1boYT0aMzziPY-0Qv_CLUm6_yZQgGBwr9/view?usp=drivesdk</t>
  </si>
  <si>
    <t>Aisyah Muslimah, S,P</t>
  </si>
  <si>
    <t>aisyahyang@gmail.com</t>
  </si>
  <si>
    <t>085383494828</t>
  </si>
  <si>
    <t>MAteri sangat relevan</t>
  </si>
  <si>
    <t>1qazkCFTklGWgY5W-gSB-49Lj9k4TLQP1</t>
  </si>
  <si>
    <t>https://drive.google.com/file/d/1qazkCFTklGWgY5W-gSB-49Lj9k4TLQP1/view?usp=drivesdk</t>
  </si>
  <si>
    <t>FEBERIA ZEBUA</t>
  </si>
  <si>
    <t>feberfeber378@gmail.com</t>
  </si>
  <si>
    <t>085261234612</t>
  </si>
  <si>
    <t xml:space="preserve">Semoga dengan adanya pemaparan materi ini, kita semakin tahu cara menerapkan nya di wilayah binaan masing-masing </t>
  </si>
  <si>
    <t>1h4aAeA9oyX1640l1lItUWkEDfk4_PBbL</t>
  </si>
  <si>
    <t>https://drive.google.com/file/d/1h4aAeA9oyX1640l1lItUWkEDfk4_PBbL/view?usp=drivesdk</t>
  </si>
  <si>
    <t>Iyus Rosliana,SP</t>
  </si>
  <si>
    <t>iyusrusliana74@gmail.com</t>
  </si>
  <si>
    <t>085861112901</t>
  </si>
  <si>
    <t xml:space="preserve">semoga webinar kegiatan kampung kawasan pisang lebih kuat dan maju di tingkat daerah masing masaing </t>
  </si>
  <si>
    <t>1VRVedCphGDyV1aQDCcXCAyMNd2yRWuXI</t>
  </si>
  <si>
    <t>https://drive.google.com/file/d/1VRVedCphGDyV1aQDCcXCAyMNd2yRWuXI/view?usp=drivesdk</t>
  </si>
  <si>
    <t>Nuraida</t>
  </si>
  <si>
    <t>nura97472@gmail.com</t>
  </si>
  <si>
    <t>085273319339</t>
  </si>
  <si>
    <t>Sangat bagus dan mohon sertifikat krm via wa</t>
  </si>
  <si>
    <t>1t-NO_IaX0mvb_HD1WjBZq0lDQopnfhKL</t>
  </si>
  <si>
    <t>https://drive.google.com/file/d/1t-NO_IaX0mvb_HD1WjBZq0lDQopnfhKL/view?usp=drivesdk</t>
  </si>
  <si>
    <t>Andi Abdurahim, S.Si., MAP</t>
  </si>
  <si>
    <t>mr.andy.162@gmail.com</t>
  </si>
  <si>
    <t>1TKusPNsn75Ks-DRNciKxq-puhy0DL5pT</t>
  </si>
  <si>
    <t>https://drive.google.com/file/d/1TKusPNsn75Ks-DRNciKxq-puhy0DL5pT/view?usp=drivesdk</t>
  </si>
  <si>
    <t>Muhidin Juwaini, ST. MM.</t>
  </si>
  <si>
    <t>muhidin@sucofindo.co.id</t>
  </si>
  <si>
    <t>08118045708</t>
  </si>
  <si>
    <t>Karyawan BUMN</t>
  </si>
  <si>
    <t>webinar yang menarik dan bermanfaat, untuk meningkatkan produksi pisang nasional.</t>
  </si>
  <si>
    <t>1ZlKaY9rsylBmjIZ_-W-hLsHKHx7mYsli</t>
  </si>
  <si>
    <t>https://drive.google.com/file/d/1ZlKaY9rsylBmjIZ_-W-hLsHKHx7mYsli/view?usp=drivesdk</t>
  </si>
  <si>
    <t>Elisya Nurani Kombong, SP</t>
  </si>
  <si>
    <t>helgadarian@gmail.com</t>
  </si>
  <si>
    <t>085299836193</t>
  </si>
  <si>
    <t>Materinya sangat kami butuhkan untuk menambah SDM kami penyuluh dan bisa sebagai ilmu yang ditransfer ke petani</t>
  </si>
  <si>
    <t>1TepJfJ5SkV9OiM8c1_0xdCiVT7j0L9bZ</t>
  </si>
  <si>
    <t>https://drive.google.com/file/d/1TepJfJ5SkV9OiM8c1_0xdCiVT7j0L9bZ/view?usp=drivesdk</t>
  </si>
  <si>
    <t xml:space="preserve">Bambang </t>
  </si>
  <si>
    <t>mbenk168@gmail.com</t>
  </si>
  <si>
    <t>082139138786</t>
  </si>
  <si>
    <t xml:space="preserve">Alhamdulillah LanjutGan </t>
  </si>
  <si>
    <t>1qj_bIZFI3asqLhNSUH25-Cgf6KOJqyZk</t>
  </si>
  <si>
    <t>https://drive.google.com/file/d/1qj_bIZFI3asqLhNSUH25-Cgf6KOJqyZk/view?usp=drivesdk</t>
  </si>
  <si>
    <t>MOMMY IGIRISA SP MSI</t>
  </si>
  <si>
    <t>mommylano_91@yahoo.co.id</t>
  </si>
  <si>
    <t>08114310272</t>
  </si>
  <si>
    <t>ASN STRUKTURAL</t>
  </si>
  <si>
    <t>1K-wB0BAivN-Tgu0qAL8tgGQE7bP2Uevj</t>
  </si>
  <si>
    <t>https://drive.google.com/file/d/1K-wB0BAivN-Tgu0qAL8tgGQE7bP2Uevj/view?usp=drivesdk</t>
  </si>
  <si>
    <t>Budi Haryanti</t>
  </si>
  <si>
    <t>budiharyanti17@gmail.com</t>
  </si>
  <si>
    <t>08558694643</t>
  </si>
  <si>
    <t>Senang mengikuti webinar utk menambah ilmu</t>
  </si>
  <si>
    <t>13CvS9mPKeHgtwuIh0E-qlU0txTJLujZq</t>
  </si>
  <si>
    <t>https://drive.google.com/file/d/13CvS9mPKeHgtwuIh0E-qlU0txTJLujZq/view?usp=drivesdk</t>
  </si>
  <si>
    <t>Musa A. Tungga</t>
  </si>
  <si>
    <t>kupangdewa@gmail.com</t>
  </si>
  <si>
    <t>082144414414</t>
  </si>
  <si>
    <t xml:space="preserve">Terima kasih materi dan narasumber sangat berkompoten. </t>
  </si>
  <si>
    <t>1OzgFNRBF00sVeV7J1IT2xPPvMwlD9QUg</t>
  </si>
  <si>
    <t>https://drive.google.com/file/d/1OzgFNRBF00sVeV7J1IT2xPPvMwlD9QUg/view?usp=drivesdk</t>
  </si>
  <si>
    <t>Eunike Wahongan</t>
  </si>
  <si>
    <t>efishy15@gmail.com</t>
  </si>
  <si>
    <t>081245305601</t>
  </si>
  <si>
    <t>materi sangat menarik utk diaplikasikan sbg info penting kepada petani di daerah Minahasa Utara</t>
  </si>
  <si>
    <t>1TptSbXC_-8vgJZB7JA60YkPH-CVTbr4U</t>
  </si>
  <si>
    <t>https://drive.google.com/file/d/1TptSbXC_-8vgJZB7JA60YkPH-CVTbr4U/view?usp=drivesdk</t>
  </si>
  <si>
    <t>Document successfully created; Document successfully merged; PDF created; !!Error Sending Emails: Service invoked too many times for one day: email.; Run via form trigger as irchamriyadi2000@gmail.com; Timestamp: Sep 6 2021 10:44 PM</t>
  </si>
  <si>
    <t>IRVAN ALVIAN</t>
  </si>
  <si>
    <t>irvanalfian88@gmail.com</t>
  </si>
  <si>
    <t>082317021319</t>
  </si>
  <si>
    <t>Rencana sangat bagus dari kementan khususnya ditjen hortikultura, semoga dapat di realisasi kn</t>
  </si>
  <si>
    <t>1wTlIlE6ANmZkfJUvSee6vRMlhYLx6ZtD</t>
  </si>
  <si>
    <t>https://drive.google.com/file/d/1wTlIlE6ANmZkfJUvSee6vRMlhYLx6ZtD/view?usp=drivesdk</t>
  </si>
  <si>
    <t>FERI KARTONO</t>
  </si>
  <si>
    <t>kartonoferi83@gmail.com</t>
  </si>
  <si>
    <t>085158555677</t>
  </si>
  <si>
    <t>1g7g4qpSXHKj_p_ojnYWW1BIoC3iy9HwF</t>
  </si>
  <si>
    <t>https://drive.google.com/file/d/1g7g4qpSXHKj_p_ojnYWW1BIoC3iy9HwF/view?usp=drivesdk</t>
  </si>
  <si>
    <t>SULISTIYO, S.PKP</t>
  </si>
  <si>
    <t>sulistiyopertanian@gmail.com</t>
  </si>
  <si>
    <t>085383520626</t>
  </si>
  <si>
    <t xml:space="preserve">Ilmu yg sangat bermanfaat.
</t>
  </si>
  <si>
    <t>1v5w_SCsgjxRKSzho7KxlBMPEfUekO2WE</t>
  </si>
  <si>
    <t>https://drive.google.com/file/d/1v5w_SCsgjxRKSzho7KxlBMPEfUekO2WE/view?usp=drivesdk</t>
  </si>
  <si>
    <t>Lina Kustiyowati,SP</t>
  </si>
  <si>
    <t>linkust.96@gmail.com</t>
  </si>
  <si>
    <t>085842889296</t>
  </si>
  <si>
    <t>Semoga pelatihan ini bermanfaat bagi petani</t>
  </si>
  <si>
    <t>1JU1umnAlEb7t1wdx-cILI1UBF8E2IGPv</t>
  </si>
  <si>
    <t>https://drive.google.com/file/d/1JU1umnAlEb7t1wdx-cILI1UBF8E2IGPv/view?usp=drivesdk</t>
  </si>
  <si>
    <t>Rahayu Endang Pujiati</t>
  </si>
  <si>
    <t>ratuberuk@yahoo.com</t>
  </si>
  <si>
    <t>081894255259</t>
  </si>
  <si>
    <t>Menginspirasi</t>
  </si>
  <si>
    <t>1k8wNgLF3Hr3W3-SdMEfuPuBVsOiIVCkP</t>
  </si>
  <si>
    <t>https://drive.google.com/file/d/1k8wNgLF3Hr3W3-SdMEfuPuBVsOiIVCkP/view?usp=drivesdk</t>
  </si>
  <si>
    <t xml:space="preserve">Suratno, SP </t>
  </si>
  <si>
    <t xml:space="preserve">Suratno881@gmail.com </t>
  </si>
  <si>
    <t>081379049030</t>
  </si>
  <si>
    <t>1ZZa8nq6TCt0lYdCQYNAg0VHp4x_tKXV_</t>
  </si>
  <si>
    <t>https://drive.google.com/file/d/1ZZa8nq6TCt0lYdCQYNAg0VHp4x_tKXV_/view?usp=drivesdk</t>
  </si>
  <si>
    <t>Wahyu Abidin Shaf, SP., M.Sc.</t>
  </si>
  <si>
    <t>wahyuabidinshaf@gmail.com</t>
  </si>
  <si>
    <t>081230604001</t>
  </si>
  <si>
    <t>Meningkatkan pengetahuan</t>
  </si>
  <si>
    <t>1WhenXlHpVN09Zy89tGBYmVIwBW1W2ohq</t>
  </si>
  <si>
    <t>https://drive.google.com/file/d/1WhenXlHpVN09Zy89tGBYmVIwBW1W2ohq/view?usp=drivesdk</t>
  </si>
  <si>
    <t>JAKA,SP</t>
  </si>
  <si>
    <t>jaka.samsiar@gmail.com</t>
  </si>
  <si>
    <t>085245369850</t>
  </si>
  <si>
    <t>Komoditas pisang sangat menjanjikan karena memiliki nilai jual yg tinggi</t>
  </si>
  <si>
    <t>1pbW_N3yJ6IGya3SYqH5KBayJTKwyxHF7</t>
  </si>
  <si>
    <t>https://drive.google.com/file/d/1pbW_N3yJ6IGya3SYqH5KBayJTKwyxHF7/view?usp=drivesdk</t>
  </si>
  <si>
    <t>Dr.Ir. Hayatiningsih Gubali, M.Si.</t>
  </si>
  <si>
    <t>hayatiningsihgubali@ung.ac.id</t>
  </si>
  <si>
    <t>08124427136</t>
  </si>
  <si>
    <t>1IhlXIuk8xFNqq1by0cPlP2GB7DmD6W5L</t>
  </si>
  <si>
    <t>https://drive.google.com/file/d/1IhlXIuk8xFNqq1by0cPlP2GB7DmD6W5L/view?usp=drivesdk</t>
  </si>
  <si>
    <t>GONDO SUWARNO</t>
  </si>
  <si>
    <t>gebuana388@gmail.com</t>
  </si>
  <si>
    <t>085788678055</t>
  </si>
  <si>
    <t>Bagus nsmbah wawasan...adadan acara lagi</t>
  </si>
  <si>
    <t>1dbza6r731_R-4bRdqZyfmmWIVMPI89Lo</t>
  </si>
  <si>
    <t>https://drive.google.com/file/d/1dbza6r731_R-4bRdqZyfmmWIVMPI89Lo/view?usp=drivesdk</t>
  </si>
  <si>
    <t>Meirza Davidson</t>
  </si>
  <si>
    <t>meirzadavidson1@gmail.com</t>
  </si>
  <si>
    <t>085377300909</t>
  </si>
  <si>
    <t>materi yang disajikan lebih menarik lagi</t>
  </si>
  <si>
    <t>1ul8X2KK8J5rMcLgFnVjbQ6145Wj8tNU5</t>
  </si>
  <si>
    <t>https://drive.google.com/file/d/1ul8X2KK8J5rMcLgFnVjbQ6145Wj8tNU5/view?usp=drivesdk</t>
  </si>
  <si>
    <t>Document successfully created; Document successfully merged; PDF created; !!Error Sending Emails: Service invoked too many times for one day: email.; Run via form trigger as irchamriyadi2000@gmail.com; Timestamp: Sep 6 2021 10:45 PM</t>
  </si>
  <si>
    <t>masni010379@gmail.com</t>
  </si>
  <si>
    <t>Ilmu yang bermenfaat</t>
  </si>
  <si>
    <t>13WEBmm4h5PkAt3X6rXncj_iKqvoVGfs9</t>
  </si>
  <si>
    <t>https://drive.google.com/file/d/13WEBmm4h5PkAt3X6rXncj_iKqvoVGfs9/view?usp=drivesdk</t>
  </si>
  <si>
    <t>HERAWAN</t>
  </si>
  <si>
    <t>wangsasangkara@gmail.com</t>
  </si>
  <si>
    <t>082118324244</t>
  </si>
  <si>
    <t>penyelenggaraan sangat bagus dengan pemateri/narasumber yang hebat, semoga semakin meningkat dan semakin lebih baik lagi</t>
  </si>
  <si>
    <t>1UsCy509xw8YyYrhoNfiRCt9wluTtSsHO</t>
  </si>
  <si>
    <t>https://drive.google.com/file/d/1UsCy509xw8YyYrhoNfiRCt9wluTtSsHO/view?usp=drivesdk</t>
  </si>
  <si>
    <t>MUH. TAHIR, S.P</t>
  </si>
  <si>
    <t>tahir19641127ica@yahoo.com</t>
  </si>
  <si>
    <t>081341040679</t>
  </si>
  <si>
    <t>1nGxb1Ui6t70_Ai8Jct4DJMO1nutnkNlg</t>
  </si>
  <si>
    <t>https://drive.google.com/file/d/1nGxb1Ui6t70_Ai8Jct4DJMO1nutnkNlg/view?usp=drivesdk</t>
  </si>
  <si>
    <t>AEP SAEFUL KAMAL, SE</t>
  </si>
  <si>
    <t>saefulkamal82@gmail.com</t>
  </si>
  <si>
    <t>085221222700</t>
  </si>
  <si>
    <t>Perangkat Desa</t>
  </si>
  <si>
    <t>1abxagSvExp2qXvwuITVWAXSDjj9Z85N6</t>
  </si>
  <si>
    <t>https://drive.google.com/file/d/1abxagSvExp2qXvwuITVWAXSDjj9Z85N6/view?usp=drivesdk</t>
  </si>
  <si>
    <t>WIDJANARKO, SP</t>
  </si>
  <si>
    <t>widjanarko361@gmail.com</t>
  </si>
  <si>
    <t>085103263809</t>
  </si>
  <si>
    <t>Dukung buah lokal berjaya</t>
  </si>
  <si>
    <t>1VvZ9xI-H9djfsqNyctgwaIRQq6AVysT5</t>
  </si>
  <si>
    <t>https://drive.google.com/file/d/1VvZ9xI-H9djfsqNyctgwaIRQq6AVysT5/view?usp=drivesdk</t>
  </si>
  <si>
    <t>NANDANG SUDRAJAT, SP</t>
  </si>
  <si>
    <t>nandangsudrajat73@gmail.com</t>
  </si>
  <si>
    <t>08997886207</t>
  </si>
  <si>
    <t>sangat menarik dan bermanfaat</t>
  </si>
  <si>
    <t>1sn-wcPLh_sjPIVnKAd_39rYepZPE8X3c</t>
  </si>
  <si>
    <t>https://drive.google.com/file/d/1sn-wcPLh_sjPIVnKAd_39rYepZPE8X3c/view?usp=drivesdk</t>
  </si>
  <si>
    <t>Anaway Fithriyah, S.P., M.P.</t>
  </si>
  <si>
    <t>anaway.fitriyah@gmail.com</t>
  </si>
  <si>
    <t>081341546119</t>
  </si>
  <si>
    <t>Semoga program pengembangan kawasan pisang dapat dialokasikan juga di Sulawesi Tenggara</t>
  </si>
  <si>
    <t>1RejqwJekLxnH-RSWpLhTFSpjwFhAhaZ2</t>
  </si>
  <si>
    <t>https://drive.google.com/file/d/1RejqwJekLxnH-RSWpLhTFSpjwFhAhaZ2/view?usp=drivesdk</t>
  </si>
  <si>
    <t>Sangat membantu buat para petani</t>
  </si>
  <si>
    <t>1_AF1PI_mFGFaFB7Ei7IBzHtZbe-KDJ_t</t>
  </si>
  <si>
    <t>https://drive.google.com/file/d/1_AF1PI_mFGFaFB7Ei7IBzHtZbe-KDJ_t/view?usp=drivesdk</t>
  </si>
  <si>
    <t>PUTRA FRINTES SIMANUNGKALIT</t>
  </si>
  <si>
    <t>putrasimanungkalit9@gmail.com</t>
  </si>
  <si>
    <t>082122466774</t>
  </si>
  <si>
    <t xml:space="preserve">Sangat baik </t>
  </si>
  <si>
    <t>180gZM0S2I6FMlg__uDNCQ3pkuStEI2oV</t>
  </si>
  <si>
    <t>https://drive.google.com/file/d/180gZM0S2I6FMlg__uDNCQ3pkuStEI2oV/view?usp=drivesdk</t>
  </si>
  <si>
    <t>Taufik Imani Romadhan, A.Md.P</t>
  </si>
  <si>
    <t>taufik.imani98@gmail.com</t>
  </si>
  <si>
    <t>082284673661</t>
  </si>
  <si>
    <t>Memuaskan</t>
  </si>
  <si>
    <t>1y8Y4BRxG7jd4F7lULeQVIS7WG_AanWJy</t>
  </si>
  <si>
    <t>https://drive.google.com/file/d/1y8Y4BRxG7jd4F7lULeQVIS7WG_AanWJy/view?usp=drivesdk</t>
  </si>
  <si>
    <t>Dinas Pertanian BengkuluTengah</t>
  </si>
  <si>
    <t>Tertarik untuk usaha Budidaya tanaman Pisang</t>
  </si>
  <si>
    <t>1ilI5QjH0ZzK9kBQ6KJUsmR1GQsaqwC5u</t>
  </si>
  <si>
    <t>https://drive.google.com/file/d/1ilI5QjH0ZzK9kBQ6KJUsmR1GQsaqwC5u/view?usp=drivesdk</t>
  </si>
  <si>
    <t>Document successfully created; Document successfully merged; PDF created; !!Error Sending Emails: Invalid email: Situmorang bkl1968@gmail.com; Run via form trigger as irchamriyadi2000@gmail.com; Timestamp: Sep 6 2021 10:45 PM</t>
  </si>
  <si>
    <t>ATI PRIHATININGNUR</t>
  </si>
  <si>
    <t>atinur96@gmail.com</t>
  </si>
  <si>
    <t>085271507249</t>
  </si>
  <si>
    <t>Semoga ilmu yang didapat bisa diaplikasikan dilapangan</t>
  </si>
  <si>
    <t>1UTDwIlfnjIO8drStgHH6lG8M4sp1489I</t>
  </si>
  <si>
    <t>https://drive.google.com/file/d/1UTDwIlfnjIO8drStgHH6lG8M4sp1489I/view?usp=drivesdk</t>
  </si>
  <si>
    <t>M.RIVALDI MARSHA</t>
  </si>
  <si>
    <t>muhammadrivaldimarsha@gmail.com</t>
  </si>
  <si>
    <t>089658831327</t>
  </si>
  <si>
    <t>Terimakasih</t>
  </si>
  <si>
    <t>1VhsQwzker3sZ73QlSpHML7h8XrdkAJ3P</t>
  </si>
  <si>
    <t>https://drive.google.com/file/d/1VhsQwzker3sZ73QlSpHML7h8XrdkAJ3P/view?usp=drivesdk</t>
  </si>
  <si>
    <t>Yulianti Ernita Madaun</t>
  </si>
  <si>
    <t>yulumadaun@mail.com</t>
  </si>
  <si>
    <t>082296935592</t>
  </si>
  <si>
    <t>lanjutkan materi berikutx</t>
  </si>
  <si>
    <t>1pQW9VXk661t1fqGeBZI-O9gxgXVrHoC2</t>
  </si>
  <si>
    <t>https://drive.google.com/file/d/1pQW9VXk661t1fqGeBZI-O9gxgXVrHoC2/view?usp=drivesdk</t>
  </si>
  <si>
    <t>Mohon diperbanyak kegiatan webinar yang sejenis di masa yang akan datang</t>
  </si>
  <si>
    <t>1HRNtdzEh0YKWpZJDDeGUM3s1BVhA4j9W</t>
  </si>
  <si>
    <t>https://drive.google.com/file/d/1HRNtdzEh0YKWpZJDDeGUM3s1BVhA4j9W/view?usp=drivesdk</t>
  </si>
  <si>
    <t>M. Saleh A. Soamangoen, SP</t>
  </si>
  <si>
    <t>saleh30sept71@gmail.com</t>
  </si>
  <si>
    <t>081340339211</t>
  </si>
  <si>
    <t>1f2z6plgemCl1XEStcUWv0jpUOpGpirzp</t>
  </si>
  <si>
    <t>https://drive.google.com/file/d/1f2z6plgemCl1XEStcUWv0jpUOpGpirzp/view?usp=drivesdk</t>
  </si>
  <si>
    <t>Magino</t>
  </si>
  <si>
    <t>maginoaji1518@gmail.com</t>
  </si>
  <si>
    <t>085249329568</t>
  </si>
  <si>
    <t>1wOiD5DsjmdZUmT7ZoN93m69XJ72dGcrs</t>
  </si>
  <si>
    <t>https://drive.google.com/file/d/1wOiD5DsjmdZUmT7ZoN93m69XJ72dGcrs/view?usp=drivesdk</t>
  </si>
  <si>
    <t>Ir Muhajirin</t>
  </si>
  <si>
    <t>irmuhajirin8@gmail.com</t>
  </si>
  <si>
    <t>085270528595</t>
  </si>
  <si>
    <t xml:space="preserve"> Petani milenial dibimbing</t>
  </si>
  <si>
    <t>1MAQtOZSkL0fUG-MHsLsCA0kMN7hYwl-u</t>
  </si>
  <si>
    <t>https://drive.google.com/file/d/1MAQtOZSkL0fUG-MHsLsCA0kMN7hYwl-u/view?usp=drivesdk</t>
  </si>
  <si>
    <t>Menambah referensi baru</t>
  </si>
  <si>
    <t>14IBmN-bDJnLR2WSSLXSGeqvJewVwpEFJ</t>
  </si>
  <si>
    <t>https://drive.google.com/file/d/14IBmN-bDJnLR2WSSLXSGeqvJewVwpEFJ/view?usp=drivesdk</t>
  </si>
  <si>
    <t>TITIS ARIESA SIROT, S.P.</t>
  </si>
  <si>
    <t>sirotariesatitis@gmail.com</t>
  </si>
  <si>
    <t>082136048778</t>
  </si>
  <si>
    <t>Tenaga Administrasi Bidang Perkebunan</t>
  </si>
  <si>
    <t>semoga bermanfaat</t>
  </si>
  <si>
    <t>13n_1LEF721pyOBuGjlwRSVpzhmZ7dIZt</t>
  </si>
  <si>
    <t>https://drive.google.com/file/d/13n_1LEF721pyOBuGjlwRSVpzhmZ7dIZt/view?usp=drivesdk</t>
  </si>
  <si>
    <t>Document successfully created; Document successfully merged; PDF created; !!Error Sending Emails: Service invoked too many times for one day: email.; Run via form trigger as irchamriyadi2000@gmail.com; Timestamp: Sep 6 2021 10:46 PM</t>
  </si>
  <si>
    <t>Yuswanto Heri Widodo</t>
  </si>
  <si>
    <t>yusshw59@gmail.com</t>
  </si>
  <si>
    <t>085773800059</t>
  </si>
  <si>
    <t>Wiraswasta</t>
  </si>
  <si>
    <t xml:space="preserve">Materi nya sangat bagus, menambah wawasan dan pengetahuan kita </t>
  </si>
  <si>
    <t>15CWu6iJFl71J6rWSVqHD6MUotSjvEyLq</t>
  </si>
  <si>
    <t>https://drive.google.com/file/d/15CWu6iJFl71J6rWSVqHD6MUotSjvEyLq/view?usp=drivesdk</t>
  </si>
  <si>
    <t>Dr. Chusnul Abady, S.S., M.M.</t>
  </si>
  <si>
    <t>abadichusnul@gmail.com</t>
  </si>
  <si>
    <t>081217570228</t>
  </si>
  <si>
    <t>Penting dan bermanfaat</t>
  </si>
  <si>
    <t>1x12CiaGJiOttxzh2rWNL6V_I0Ncs8aWu</t>
  </si>
  <si>
    <t>https://drive.google.com/file/d/1x12CiaGJiOttxzh2rWNL6V_I0Ncs8aWu/view?usp=drivesdk</t>
  </si>
  <si>
    <t>Glenmas GRW Wattie, STP</t>
  </si>
  <si>
    <t>isonglmax@gmail.com</t>
  </si>
  <si>
    <t>085331663686</t>
  </si>
  <si>
    <t>Bermanfaat dalam menambah ilmu pengawasan sertifikat Prima</t>
  </si>
  <si>
    <t>1Xju4-GCcYGKnsCzFbPgT29WOxtJGVXZ5</t>
  </si>
  <si>
    <t>https://drive.google.com/file/d/1Xju4-GCcYGKnsCzFbPgT29WOxtJGVXZ5/view?usp=drivesdk</t>
  </si>
  <si>
    <t>SUPRAYITNO , A.Md</t>
  </si>
  <si>
    <t>syitno943@gmail.com</t>
  </si>
  <si>
    <t>085315087798</t>
  </si>
  <si>
    <t>18wtPzWo1OgOmrwGJfokTT9q4CKBGXkJW</t>
  </si>
  <si>
    <t>https://drive.google.com/file/d/18wtPzWo1OgOmrwGJfokTT9q4CKBGXkJW/view?usp=drivesdk</t>
  </si>
  <si>
    <t>Fakhira Dala'ulenh</t>
  </si>
  <si>
    <t>fakhiradalauleng22@gmail.com</t>
  </si>
  <si>
    <t>08970108181</t>
  </si>
  <si>
    <t xml:space="preserve"> </t>
  </si>
  <si>
    <t>17fkk4jKEsfoFqFF5lmaRJr-ci-YLicjc</t>
  </si>
  <si>
    <t>https://drive.google.com/file/d/17fkk4jKEsfoFqFF5lmaRJr-ci-YLicjc/view?usp=drivesdk</t>
  </si>
  <si>
    <t>Noryanti, SP</t>
  </si>
  <si>
    <t>noryantin41la@gmail.com</t>
  </si>
  <si>
    <t>085252813100</t>
  </si>
  <si>
    <t>1N3oBKzte_qzh-ZJrhkx6qBTANiLve8O7</t>
  </si>
  <si>
    <t>https://drive.google.com/file/d/1N3oBKzte_qzh-ZJrhkx6qBTANiLve8O7/view?usp=drivesdk</t>
  </si>
  <si>
    <t>FEBRIANTI, SP</t>
  </si>
  <si>
    <t>febrimuja@gmail.com</t>
  </si>
  <si>
    <t>082182861303</t>
  </si>
  <si>
    <t>Materinya mantapppp</t>
  </si>
  <si>
    <t>1BKeXln72C-Y53NyFw8ad1PJXyEXUeNcF</t>
  </si>
  <si>
    <t>https://drive.google.com/file/d/1BKeXln72C-Y53NyFw8ad1PJXyEXUeNcF/view?usp=drivesdk</t>
  </si>
  <si>
    <t>Rulli Mursani, SP</t>
  </si>
  <si>
    <t>rulli.mursani@yahoo.com</t>
  </si>
  <si>
    <t>082317519164</t>
  </si>
  <si>
    <t xml:space="preserve">Sangat mendukung dengan adanya materi ini dan dapat dilanjutin lagi dgn materi selanjutnya </t>
  </si>
  <si>
    <t>1bgu6BbETM6v_kUnl8VmDZ59r16KLC-er</t>
  </si>
  <si>
    <t>https://drive.google.com/file/d/1bgu6BbETM6v_kUnl8VmDZ59r16KLC-er/view?usp=drivesdk</t>
  </si>
  <si>
    <t>Ilmu yang bermanfaat</t>
  </si>
  <si>
    <t>1NpqVxN3PL3JyZqrQM_xYNLP7XtMkx_A8</t>
  </si>
  <si>
    <t>https://drive.google.com/file/d/1NpqVxN3PL3JyZqrQM_xYNLP7XtMkx_A8/view?usp=drivesdk</t>
  </si>
  <si>
    <t>ELLEN NURARIANTI RAMDHANI</t>
  </si>
  <si>
    <t>ellennurarianti164@gmail.com</t>
  </si>
  <si>
    <t>085756967946</t>
  </si>
  <si>
    <t>THL - TBPPD</t>
  </si>
  <si>
    <t>1DFUYzotKA8yNF_kKWcefDjsr_F2xKvrW</t>
  </si>
  <si>
    <t>https://drive.google.com/file/d/1DFUYzotKA8yNF_kKWcefDjsr_F2xKvrW/view?usp=drivesdk</t>
  </si>
  <si>
    <t>Document successfully created; Document successfully merged; PDF created; !!Error Sending Emails: Service invoked too many times for one day: email.; Run via form trigger as irchamriyadi2000@gmail.com; Timestamp: Sep 6 2021 10:47 PM</t>
  </si>
  <si>
    <t>Junaidi, SP, MM</t>
  </si>
  <si>
    <t>ahmadfathanjunaidi@gmail.com</t>
  </si>
  <si>
    <t>082320755675</t>
  </si>
  <si>
    <t>Semoga acara ini sukses dan berkelanjutan</t>
  </si>
  <si>
    <t>1IzRvKljV6nRcc_ZlRAPpX_xVZ3DeRH8F</t>
  </si>
  <si>
    <t>https://drive.google.com/file/d/1IzRvKljV6nRcc_ZlRAPpX_xVZ3DeRH8F/view?usp=drivesdk</t>
  </si>
  <si>
    <t xml:space="preserve">Hartadi, ST. </t>
  </si>
  <si>
    <t>hartadimas909@gmail.com</t>
  </si>
  <si>
    <t>082117653327</t>
  </si>
  <si>
    <t>Fungsional</t>
  </si>
  <si>
    <t>Ilmu yang mantap, semoga bisa diakses dengan mudah di setiap petani di daerah</t>
  </si>
  <si>
    <t>13iv-ZuPbZl_ijCEO5-6VeCa64DBs1mUe</t>
  </si>
  <si>
    <t>https://drive.google.com/file/d/13iv-ZuPbZl_ijCEO5-6VeCa64DBs1mUe/view?usp=drivesdk</t>
  </si>
  <si>
    <t>ANDYKA IRAWAN S.P</t>
  </si>
  <si>
    <t>andykairawan08@gmail.com</t>
  </si>
  <si>
    <t>082368356225</t>
  </si>
  <si>
    <t>Pesan saya harus diadakan lagi webinar pertanian untuk sepanjutnya</t>
  </si>
  <si>
    <t>1VzEPlZsNOYeyjHZ6mWBnV65K44xcvnXN</t>
  </si>
  <si>
    <t>https://drive.google.com/file/d/1VzEPlZsNOYeyjHZ6mWBnV65K44xcvnXN/view?usp=drivesdk</t>
  </si>
  <si>
    <t>Bahrul Rizki Ramadhan, S.P.</t>
  </si>
  <si>
    <t>bahrulrizkiramadhan@gmail.com</t>
  </si>
  <si>
    <t>085732301375</t>
  </si>
  <si>
    <t>Terimakasih telah mengadakan webbinar ini, baik kepada panitia maupun pemateri. Semoga  kedepannya ada lagi webbinar serupa demi pertanian yang semakin baik di Indonesia.</t>
  </si>
  <si>
    <t>1Y-I0tKJVnGo8brzbx0xJqo7UdS4PG-Gl</t>
  </si>
  <si>
    <t>https://drive.google.com/file/d/1Y-I0tKJVnGo8brzbx0xJqo7UdS4PG-Gl/view?usp=drivesdk</t>
  </si>
  <si>
    <t>Patta Sija</t>
  </si>
  <si>
    <t>xpdc09@gmail.com</t>
  </si>
  <si>
    <t>081527011202</t>
  </si>
  <si>
    <t>11P3dWssiuecHAwOe_YOwch6x84X21YT_</t>
  </si>
  <si>
    <t>https://drive.google.com/file/d/11P3dWssiuecHAwOe_YOwch6x84X21YT_/view?usp=drivesdk</t>
  </si>
  <si>
    <t>Ardhanyswaiputri, S.Si., M.Agr.</t>
  </si>
  <si>
    <t>ardhanys1234@gmail.com</t>
  </si>
  <si>
    <t>082143121977</t>
  </si>
  <si>
    <t>1q4UjsKHamjgjcRbFYCegUu0vAG7FOhu5</t>
  </si>
  <si>
    <t>https://drive.google.com/file/d/1q4UjsKHamjgjcRbFYCegUu0vAG7FOhu5/view?usp=drivesdk</t>
  </si>
  <si>
    <t>SITI RODIAH.SP</t>
  </si>
  <si>
    <t>rodiahsiti597@gmail.com</t>
  </si>
  <si>
    <t>085693117481</t>
  </si>
  <si>
    <t xml:space="preserve">Terimakasih atas kesempatan dan kemudahan dalam mengikuti webinar ini. </t>
  </si>
  <si>
    <t>1iEypcOXbRR4ky9mJZgLC0aLmJGWi10jM</t>
  </si>
  <si>
    <t>https://drive.google.com/file/d/1iEypcOXbRR4ky9mJZgLC0aLmJGWi10jM/view?usp=drivesdk</t>
  </si>
  <si>
    <t xml:space="preserve">Hendri Hermawan, S. P. </t>
  </si>
  <si>
    <t>hhermawan12345@gmail.com</t>
  </si>
  <si>
    <t>085283168736</t>
  </si>
  <si>
    <t>1NpKqSVWzZU9fyIUkhjayHXZ7UBxugI7y</t>
  </si>
  <si>
    <t>https://drive.google.com/file/d/1NpKqSVWzZU9fyIUkhjayHXZ7UBxugI7y/view?usp=drivesdk</t>
  </si>
  <si>
    <t>Ade Kardita,SST</t>
  </si>
  <si>
    <t>ade.kardita@gmail.com</t>
  </si>
  <si>
    <t>081388898311</t>
  </si>
  <si>
    <t>Sangat baik untuk menambah wawasan ilmu pertanian</t>
  </si>
  <si>
    <t>1oFqHPxgUJrpUGWBg2d3yHH9NUNFHXuln</t>
  </si>
  <si>
    <t>https://drive.google.com/file/d/1oFqHPxgUJrpUGWBg2d3yHH9NUNFHXuln/view?usp=drivesdk</t>
  </si>
  <si>
    <t>Document successfully created; Document successfully merged; PDF created; !!Error Sending Emails: Service invoked too many times for one day: email.; Run via form trigger as irchamriyadi2000@gmail.com; Timestamp: Sep 6 2021 10:48 PM</t>
  </si>
  <si>
    <t>KENTHUT BUDI JATMOKO</t>
  </si>
  <si>
    <t>kenthutbudi@gmail.com</t>
  </si>
  <si>
    <t>082341944900</t>
  </si>
  <si>
    <t>1pr5PXjUEw5m7g4kIcvtqN6BG6Qzq0UEO</t>
  </si>
  <si>
    <t>https://drive.google.com/file/d/1pr5PXjUEw5m7g4kIcvtqN6BG6Qzq0UEO/view?usp=drivesdk</t>
  </si>
  <si>
    <t>Nurul Hidayah,SP.M.Si</t>
  </si>
  <si>
    <t>alifghaza@gmail.com</t>
  </si>
  <si>
    <t>081377632167</t>
  </si>
  <si>
    <t>materinya sangat menarik dan bermanffaat bagi kami selaku penyuluh</t>
  </si>
  <si>
    <t>1NniRjn3NzeFrMPY1kr3XsmViqHLA_BcQ</t>
  </si>
  <si>
    <t>https://drive.google.com/file/d/1NniRjn3NzeFrMPY1kr3XsmViqHLA_BcQ/view?usp=drivesdk</t>
  </si>
  <si>
    <t>Widya, SP</t>
  </si>
  <si>
    <t>widya.aja888bdl@gmail.com</t>
  </si>
  <si>
    <t>081279414388</t>
  </si>
  <si>
    <t>1tSB_KCGTl2crMVG918zyN27ZeQX37lH3</t>
  </si>
  <si>
    <t>https://drive.google.com/file/d/1tSB_KCGTl2crMVG918zyN27ZeQX37lH3/view?usp=drivesdk</t>
  </si>
  <si>
    <t>Cika Suryani, S.P.</t>
  </si>
  <si>
    <t>chikasuryani89@gmail.com</t>
  </si>
  <si>
    <t>081320580424</t>
  </si>
  <si>
    <t>1Q1UNVS1QhC5HYisUWwSuKXQLPazYYqQA</t>
  </si>
  <si>
    <t>https://drive.google.com/file/d/1Q1UNVS1QhC5HYisUWwSuKXQLPazYYqQA/view?usp=drivesdk</t>
  </si>
  <si>
    <t>FARICHA, SP</t>
  </si>
  <si>
    <t>faricha5678ok@gmail.com</t>
  </si>
  <si>
    <t>085646510230</t>
  </si>
  <si>
    <t>TINGKATKAN KULITAS DAN KUANTITAS BUAH LOKAL</t>
  </si>
  <si>
    <t>1HS7b2XUxlleFdIMKrHIhBQHuBdZdCEFA</t>
  </si>
  <si>
    <t>https://drive.google.com/file/d/1HS7b2XUxlleFdIMKrHIhBQHuBdZdCEFA/view?usp=drivesdk</t>
  </si>
  <si>
    <t>Farmita Arista Wulandari, S.P.</t>
  </si>
  <si>
    <t>farmitaaristawulandari05@gmail.com</t>
  </si>
  <si>
    <t>085233984660</t>
  </si>
  <si>
    <t>1dvhPxqherMTUpyJgynkPGp-qie9C7BCS</t>
  </si>
  <si>
    <t>https://drive.google.com/file/d/1dvhPxqherMTUpyJgynkPGp-qie9C7BCS/view?usp=drivesdk</t>
  </si>
  <si>
    <t>Rusmansyah, S.Pi</t>
  </si>
  <si>
    <t>budidayaacehselatan@gmail.com</t>
  </si>
  <si>
    <t>081317558927</t>
  </si>
  <si>
    <t>1FrWsibOfmuxSzOBS_kmWY0CfuZL_F3Mc</t>
  </si>
  <si>
    <t>https://drive.google.com/file/d/1FrWsibOfmuxSzOBS_kmWY0CfuZL_F3Mc/view?usp=drivesdk</t>
  </si>
  <si>
    <t>DHANARDI UTOMO HARTANI, SP</t>
  </si>
  <si>
    <t>skpg.tuban@gmail.com</t>
  </si>
  <si>
    <t>081515428914</t>
  </si>
  <si>
    <t>Materi sangat bermanfaat sekali</t>
  </si>
  <si>
    <t>1YLwYFbDh4PSZsflpY0t3cP_63mQsBW2e</t>
  </si>
  <si>
    <t>https://drive.google.com/file/d/1YLwYFbDh4PSZsflpY0t3cP_63mQsBW2e/view?usp=drivesdk</t>
  </si>
  <si>
    <t>Document successfully created; Document successfully merged; PDF created; !!Error Sending Emails: Service invoked too many times for one day: email.; Run via form trigger as irchamriyadi2000@gmail.com; Timestamp: Sep 6 2021 10:49 PM</t>
  </si>
  <si>
    <t>Arin Amini, S.P.</t>
  </si>
  <si>
    <t>aminiarin@gmail.com</t>
  </si>
  <si>
    <t>081336415053</t>
  </si>
  <si>
    <t>Terimakasih panitia</t>
  </si>
  <si>
    <t>1EeINJ_hM_FzL5uLm1OfU38tcIoUrmWWU</t>
  </si>
  <si>
    <t>https://drive.google.com/file/d/1EeINJ_hM_FzL5uLm1OfU38tcIoUrmWWU/view?usp=drivesdk</t>
  </si>
  <si>
    <t>HERRY RUSTANTO</t>
  </si>
  <si>
    <t>bhegerps@gmail.com</t>
  </si>
  <si>
    <t>083861718444</t>
  </si>
  <si>
    <t>Materi nya sangat menarik. terimakasih</t>
  </si>
  <si>
    <t>1kz4P3ZZoZJIlDJxnzMOEKHOu1AGThg-G</t>
  </si>
  <si>
    <t>https://drive.google.com/file/d/1kz4P3ZZoZJIlDJxnzMOEKHOu1AGThg-G/view?usp=drivesdk</t>
  </si>
  <si>
    <t>Anita Tolu SP</t>
  </si>
  <si>
    <t>anita.tolu2018@gmail.com</t>
  </si>
  <si>
    <t>085256590115</t>
  </si>
  <si>
    <t>1sHDXo2ZqbzLifoIZ2pp24Lm2WUJ-h3aS</t>
  </si>
  <si>
    <t>https://drive.google.com/file/d/1sHDXo2ZqbzLifoIZ2pp24Lm2WUJ-h3aS/view?usp=drivesdk</t>
  </si>
  <si>
    <t>Muklisshotur Rodhiyah, S.P</t>
  </si>
  <si>
    <t>muklisshoturrodhiyah29@gmail.com</t>
  </si>
  <si>
    <t>082112398646</t>
  </si>
  <si>
    <t>materi bagus</t>
  </si>
  <si>
    <t>1r7DbBIJMWdY0OWHFvPEnffzlie6MmGVS</t>
  </si>
  <si>
    <t>https://drive.google.com/file/d/1r7DbBIJMWdY0OWHFvPEnffzlie6MmGVS/view?usp=drivesdk</t>
  </si>
  <si>
    <t>Eko Sununing Martuti</t>
  </si>
  <si>
    <t>es.martuti@gmail.com</t>
  </si>
  <si>
    <t>0817428489</t>
  </si>
  <si>
    <t>1iZDeYiMkAQLMui7NVxFNZNjL3ciZq6e_</t>
  </si>
  <si>
    <t>https://drive.google.com/file/d/1iZDeYiMkAQLMui7NVxFNZNjL3ciZq6e_/view?usp=drivesdk</t>
  </si>
  <si>
    <t>Shifatur Rahmah</t>
  </si>
  <si>
    <t>shifaturrahmah@gmail.com</t>
  </si>
  <si>
    <t>085728802706</t>
  </si>
  <si>
    <t>1ooTLN6q8NFryVnejOkQGaLRQmANkZ8eh</t>
  </si>
  <si>
    <t>https://drive.google.com/file/d/1ooTLN6q8NFryVnejOkQGaLRQmANkZ8eh/view?usp=drivesdk</t>
  </si>
  <si>
    <t>NADIA SAFIRA, S.P.</t>
  </si>
  <si>
    <t>safiranadia155@gmail.com</t>
  </si>
  <si>
    <t>087847524564</t>
  </si>
  <si>
    <t>16IfM3QHjzlU6NDHhnIagb_zcEScnVRvD</t>
  </si>
  <si>
    <t>https://drive.google.com/file/d/16IfM3QHjzlU6NDHhnIagb_zcEScnVRvD/view?usp=drivesdk</t>
  </si>
  <si>
    <t>Suherlin, SE</t>
  </si>
  <si>
    <t>suherlinktp13@gmail.com</t>
  </si>
  <si>
    <t>0895337809575</t>
  </si>
  <si>
    <t>1oD4vapAW3uy7CCU6ltB0etMESTYeUXbw</t>
  </si>
  <si>
    <t>https://drive.google.com/file/d/1oD4vapAW3uy7CCU6ltB0etMESTYeUXbw/view?usp=drivesdk</t>
  </si>
  <si>
    <t>Nia Wahyuni R.</t>
  </si>
  <si>
    <t>niawr78@gmail.com</t>
  </si>
  <si>
    <t>081311119623</t>
  </si>
  <si>
    <t>Terimakasih sharing ilmunya</t>
  </si>
  <si>
    <t>19IIHhZusZq8nbJZehs53mbo4FGYGKRkR</t>
  </si>
  <si>
    <t>https://drive.google.com/file/d/19IIHhZusZq8nbJZehs53mbo4FGYGKRkR/view?usp=drivesdk</t>
  </si>
  <si>
    <t>Samsuhudari. Amd</t>
  </si>
  <si>
    <t>Samsusu940@gmail.com</t>
  </si>
  <si>
    <t>082351345755</t>
  </si>
  <si>
    <t xml:space="preserve">Sangat memuaskan atas ulasan Pemasaran hasil pertanian Dan panggan tingkat pendapatan pelaku usaha utama </t>
  </si>
  <si>
    <t>1b5x3bOkT6jsPUmgAK6W3jhIUtNy0nNF_</t>
  </si>
  <si>
    <t>https://drive.google.com/file/d/1b5x3bOkT6jsPUmgAK6W3jhIUtNy0nNF_/view?usp=drivesdk</t>
  </si>
  <si>
    <t>Document successfully created; Document successfully merged; PDF created; !!Error Sending Emails: Service invoked too many times for one day: email.; Run via form trigger as irchamriyadi2000@gmail.com; Timestamp: Sep 6 2021 10:50 PM</t>
  </si>
  <si>
    <t>Syafrisal</t>
  </si>
  <si>
    <t>syafrisal@yahoo.com</t>
  </si>
  <si>
    <t>081290088056</t>
  </si>
  <si>
    <t>Materinya oke banget</t>
  </si>
  <si>
    <t>1NPcJ1PrDPrkoTgIvn85SV5cpxj9UU2Hc</t>
  </si>
  <si>
    <t>https://drive.google.com/file/d/1NPcJ1PrDPrkoTgIvn85SV5cpxj9UU2Hc/view?usp=drivesdk</t>
  </si>
  <si>
    <t xml:space="preserve">Suryansah </t>
  </si>
  <si>
    <t xml:space="preserve">Suryansah.untan@gmail.com </t>
  </si>
  <si>
    <t>Pekerja lepas</t>
  </si>
  <si>
    <t>1yMkef-0euCixH4XpbgsdXA-lrkWCusya</t>
  </si>
  <si>
    <t>https://drive.google.com/file/d/1yMkef-0euCixH4XpbgsdXA-lrkWCusya/view?usp=drivesdk</t>
  </si>
  <si>
    <t>SUNANDAR, SP</t>
  </si>
  <si>
    <t>sunandarppl@gmail.com</t>
  </si>
  <si>
    <t>081333983883</t>
  </si>
  <si>
    <t>1jzIRYWLGPQiIAQOIbKe5BC636bfn1-9Z</t>
  </si>
  <si>
    <t>https://drive.google.com/file/d/1jzIRYWLGPQiIAQOIbKe5BC636bfn1-9Z/view?usp=drivesdk</t>
  </si>
  <si>
    <t>SHEFLYA CANDRA MAULITA, S.P.</t>
  </si>
  <si>
    <t>sheflya.ich@gmail.com</t>
  </si>
  <si>
    <t>082330406355</t>
  </si>
  <si>
    <t>1sQX6c3TyOTt2IYpRaO8XLPFFg8N9UsiZ</t>
  </si>
  <si>
    <t>https://drive.google.com/file/d/1sQX6c3TyOTt2IYpRaO8XLPFFg8N9UsiZ/view?usp=drivesdk</t>
  </si>
  <si>
    <t>Krisman Lameanda, S.Pd</t>
  </si>
  <si>
    <t>klameanda@gmail.com</t>
  </si>
  <si>
    <t>085256008867</t>
  </si>
  <si>
    <t>1-efTu4GgKw3o0xYjdeCJIK21SkXcGet0</t>
  </si>
  <si>
    <t>https://drive.google.com/file/d/1-efTu4GgKw3o0xYjdeCJIK21SkXcGet0/view?usp=drivesdk</t>
  </si>
  <si>
    <t>Dyah Endriyani, SP</t>
  </si>
  <si>
    <t>dyahendriyani@gmail.com</t>
  </si>
  <si>
    <t>081381234957</t>
  </si>
  <si>
    <t>1GpgKcAsFU2cX8oGUse50WQe9D4GggWht</t>
  </si>
  <si>
    <t>https://drive.google.com/file/d/1GpgKcAsFU2cX8oGUse50WQe9D4GggWht/view?usp=drivesdk</t>
  </si>
  <si>
    <t>Siti kholimah, S. Pt</t>
  </si>
  <si>
    <t>sitikholimah659@gmail.com</t>
  </si>
  <si>
    <t>081327188745</t>
  </si>
  <si>
    <t>Bimtek menarik</t>
  </si>
  <si>
    <t>1L4dUy3eQE8zaM4gl5N3ctGQI7rN3oU00</t>
  </si>
  <si>
    <t>https://drive.google.com/file/d/1L4dUy3eQE8zaM4gl5N3ctGQI7rN3oU00/view?usp=drivesdk</t>
  </si>
  <si>
    <t>Paulus Riyanto Trisaptono SP</t>
  </si>
  <si>
    <t>paulusriyanto2@gmail.com</t>
  </si>
  <si>
    <t>081329393623</t>
  </si>
  <si>
    <t>Kenapa kultur jaringan hanya bertahan 1x panen kemudian lanas</t>
  </si>
  <si>
    <t>1QKefR1vgDr6POS2Fe3qIsVVup0_kWSzd</t>
  </si>
  <si>
    <t>https://drive.google.com/file/d/1QKefR1vgDr6POS2Fe3qIsVVup0_kWSzd/view?usp=drivesdk</t>
  </si>
  <si>
    <t>Riskia Nikmah Sulistia, A.Md.P</t>
  </si>
  <si>
    <t>riskians13@gmail.com</t>
  </si>
  <si>
    <t>089648887398</t>
  </si>
  <si>
    <t>Sangat bermanfaay</t>
  </si>
  <si>
    <t>13RNsY7mBAJNSDU8SolsxITXvwsSD8r5R</t>
  </si>
  <si>
    <t>https://drive.google.com/file/d/13RNsY7mBAJNSDU8SolsxITXvwsSD8r5R/view?usp=drivesdk</t>
  </si>
  <si>
    <t>Herwien Setyaningsih, SP</t>
  </si>
  <si>
    <t xml:space="preserve">gekwien999@gmail.com </t>
  </si>
  <si>
    <t>081234380997</t>
  </si>
  <si>
    <t>Materi bermanfaat</t>
  </si>
  <si>
    <t>1Wp36nP7Kdksf3Sw6DT_yPbzW36YFy0lK</t>
  </si>
  <si>
    <t>https://drive.google.com/file/d/1Wp36nP7Kdksf3Sw6DT_yPbzW36YFy0lK/view?usp=drivesdk</t>
  </si>
  <si>
    <t>DWI SUPRIYADI. S.Pt</t>
  </si>
  <si>
    <t>dwisupriyadi400@gmail.com</t>
  </si>
  <si>
    <t>081283087759</t>
  </si>
  <si>
    <t>Petugas Penyuluh Lapangan (PPL) Tenaga Honorer Non ASN</t>
  </si>
  <si>
    <t>1TaNn4PpN4XbmOpmdHZvKSSrKn-j-gW59</t>
  </si>
  <si>
    <t>https://drive.google.com/file/d/1TaNn4PpN4XbmOpmdHZvKSSrKn-j-gW59/view?usp=drivesdk</t>
  </si>
  <si>
    <t>NOFITA INDRIYANI, S.P</t>
  </si>
  <si>
    <t>indriyaninofita@gmail.com</t>
  </si>
  <si>
    <t>087701882871</t>
  </si>
  <si>
    <t>1v3A1c_dzff4QnbTzgvdAm_68K3gMN0EB</t>
  </si>
  <si>
    <t>https://drive.google.com/file/d/1v3A1c_dzff4QnbTzgvdAm_68K3gMN0EB/view?usp=drivesdk</t>
  </si>
  <si>
    <t>Eva Oktora, SP</t>
  </si>
  <si>
    <t>evaoktora.05@gmail.com</t>
  </si>
  <si>
    <t>081213568743</t>
  </si>
  <si>
    <t>Informasi sangat bermanfaat</t>
  </si>
  <si>
    <t>1Suvj5eZj9AA7itXmfIX9YqK0Rreieqsb</t>
  </si>
  <si>
    <t>https://drive.google.com/file/d/1Suvj5eZj9AA7itXmfIX9YqK0Rreieqsb/view?usp=drivesdk</t>
  </si>
  <si>
    <t>Document successfully created; Document successfully merged; PDF created; !!Error Sending Emails: Service invoked too many times for one day: email.; Run via form trigger as irchamriyadi2000@gmail.com; Timestamp: Sep 6 2021 10:51 PM</t>
  </si>
  <si>
    <t>Noni Husnayati</t>
  </si>
  <si>
    <t>zaenab58@gmail.com</t>
  </si>
  <si>
    <t>081395410295</t>
  </si>
  <si>
    <t>1XmmpF_NZEGqcZ6rtL_FcfLW29LSZ8BvA</t>
  </si>
  <si>
    <t>https://drive.google.com/file/d/1XmmpF_NZEGqcZ6rtL_FcfLW29LSZ8BvA/view?usp=drivesdk</t>
  </si>
  <si>
    <t>1yL5V9y_z9lXNomdQrC1-HecryEI_pwKo</t>
  </si>
  <si>
    <t>https://drive.google.com/file/d/1yL5V9y_z9lXNomdQrC1-HecryEI_pwKo/view?usp=drivesdk</t>
  </si>
  <si>
    <t>Israzul Aji Pratama</t>
  </si>
  <si>
    <t>israzulajipratama@gmail.com</t>
  </si>
  <si>
    <t>085649807040</t>
  </si>
  <si>
    <t>Sangat baik dalam penyampaian</t>
  </si>
  <si>
    <t>1k1grn9n7bX7Xp2upcPO5ODfwi7YUw7zE</t>
  </si>
  <si>
    <t>https://drive.google.com/file/d/1k1grn9n7bX7Xp2upcPO5ODfwi7YUw7zE/view?usp=drivesdk</t>
  </si>
  <si>
    <t>1axOUOXBG-0cDbDD8ikfjeWK6xnqRr_sJ</t>
  </si>
  <si>
    <t>https://drive.google.com/file/d/1axOUOXBG-0cDbDD8ikfjeWK6xnqRr_sJ/view?usp=drivesdk</t>
  </si>
  <si>
    <t>SUCI ISLAMI PANE</t>
  </si>
  <si>
    <t>suciislamipane@gmail.com</t>
  </si>
  <si>
    <t>082276503827</t>
  </si>
  <si>
    <t>berguna dalam pemgetahuan sertifikasi benih pisang, keren ibu Betty PBT sumut sebagai speaker</t>
  </si>
  <si>
    <t>1WR4N2r3cDBSdy9Czd8dlA6wy84Ay1qe-</t>
  </si>
  <si>
    <t>https://drive.google.com/file/d/1WR4N2r3cDBSdy9Czd8dlA6wy84Ay1qe-/view?usp=drivesdk</t>
  </si>
  <si>
    <t>Lidia Rauna Karewut, SST</t>
  </si>
  <si>
    <t>lkarewut@gmail.com</t>
  </si>
  <si>
    <t>082146533435</t>
  </si>
  <si>
    <t>Sukseskan</t>
  </si>
  <si>
    <t>16wyk-e9vaIUrxiokASWJ7eIx35uMUTju</t>
  </si>
  <si>
    <t>https://drive.google.com/file/d/16wyk-e9vaIUrxiokASWJ7eIx35uMUTju/view?usp=drivesdk</t>
  </si>
  <si>
    <t>RAHMAN, S.ST</t>
  </si>
  <si>
    <t>rahman.spt236@gmail.com</t>
  </si>
  <si>
    <t>085214719876</t>
  </si>
  <si>
    <t>Semoga kedepanya menampilkan praktek nya caranya</t>
  </si>
  <si>
    <t>1wAsDrh0mVknnYABl41M137ricripsibM</t>
  </si>
  <si>
    <t>https://drive.google.com/file/d/1wAsDrh0mVknnYABl41M137ricripsibM/view?usp=drivesdk</t>
  </si>
  <si>
    <t>ERMIZA, SP</t>
  </si>
  <si>
    <t>ermizaikhlas@yahoo.co.id</t>
  </si>
  <si>
    <t>081374504160</t>
  </si>
  <si>
    <t>Sangat berguna utk bahan penyuluhan</t>
  </si>
  <si>
    <t>1UNPbzucbO3EguCh0xit0sZJzCDYuT5BH</t>
  </si>
  <si>
    <t>https://drive.google.com/file/d/1UNPbzucbO3EguCh0xit0sZJzCDYuT5BH/view?usp=drivesdk</t>
  </si>
  <si>
    <t>TRIANA NOORHATININGRUM, SP</t>
  </si>
  <si>
    <t>trianabppkpkabtuban@gmail.com</t>
  </si>
  <si>
    <t>081335822222</t>
  </si>
  <si>
    <t>sering dilaksanakan webinar seperti ini</t>
  </si>
  <si>
    <t>1CpDMOk14W0BggX7jLSptXYuaedAD6FBS</t>
  </si>
  <si>
    <t>https://drive.google.com/file/d/1CpDMOk14W0BggX7jLSptXYuaedAD6FBS/view?usp=drivesdk</t>
  </si>
  <si>
    <t>Mardiana</t>
  </si>
  <si>
    <t>mardianaaly@gmail.com</t>
  </si>
  <si>
    <t>08113170837</t>
  </si>
  <si>
    <t>Semoga menambah ilmu</t>
  </si>
  <si>
    <t>1HAzGozWI08nLWIjk-BpY3Bqofqx4Uasy</t>
  </si>
  <si>
    <t>https://drive.google.com/file/d/1HAzGozWI08nLWIjk-BpY3Bqofqx4Uasy/view?usp=drivesdk</t>
  </si>
  <si>
    <t>Document successfully created; Document successfully merged; PDF created; !!Error Sending Emails: Service invoked too many times for one day: email.; Run via form trigger as irchamriyadi2000@gmail.com; Timestamp: Sep 6 2021 10:52 PM</t>
  </si>
  <si>
    <t>Fitri Ratna Juwita S.P.</t>
  </si>
  <si>
    <t>fitri.ratna.j@gmail.com</t>
  </si>
  <si>
    <t>089620219600</t>
  </si>
  <si>
    <t>1Smng0alO4f5e530Ceqtj5H8VHeiRUGpD</t>
  </si>
  <si>
    <t>https://drive.google.com/file/d/1Smng0alO4f5e530Ceqtj5H8VHeiRUGpD/view?usp=drivesdk</t>
  </si>
  <si>
    <t>Hadi Kosra, S.P</t>
  </si>
  <si>
    <t>hadikosra.84@gmail.com</t>
  </si>
  <si>
    <t>081273981212</t>
  </si>
  <si>
    <t>17OJaT6Ls8dvf5I-RXkSuL84WuccSiXe8</t>
  </si>
  <si>
    <t>https://drive.google.com/file/d/17OJaT6Ls8dvf5I-RXkSuL84WuccSiXe8/view?usp=drivesdk</t>
  </si>
  <si>
    <t>H. ASEP SUHENRA</t>
  </si>
  <si>
    <t>sierarush@gmail.com</t>
  </si>
  <si>
    <t>+6285350415471</t>
  </si>
  <si>
    <t>Persiapkan benih pisang yang di pakai oleh produksi olahan rumahan</t>
  </si>
  <si>
    <t>1DK9G7MuN5BwsFHr4GnmVfa8952c_VpkH</t>
  </si>
  <si>
    <t>https://drive.google.com/file/d/1DK9G7MuN5BwsFHr4GnmVfa8952c_VpkH/view?usp=drivesdk</t>
  </si>
  <si>
    <t>Usman Daud Saragih, SP</t>
  </si>
  <si>
    <t>usmansaragih123@gmail.com</t>
  </si>
  <si>
    <t>081370076848</t>
  </si>
  <si>
    <t>1FT9WBSUZjc97aN29BHXnClu594nrV6nG</t>
  </si>
  <si>
    <t>https://drive.google.com/file/d/1FT9WBSUZjc97aN29BHXnClu594nrV6nG/view?usp=drivesdk</t>
  </si>
  <si>
    <t>TABIIN</t>
  </si>
  <si>
    <t>tabiin1966@gmail.com</t>
  </si>
  <si>
    <t>081911505055</t>
  </si>
  <si>
    <t xml:space="preserve">Sangat baik karena tanaman komoditas masyarakat </t>
  </si>
  <si>
    <t>1Fll2Dehtvwb-Sh9Kg_7AzbOpP1L8paLO</t>
  </si>
  <si>
    <t>https://drive.google.com/file/d/1Fll2Dehtvwb-Sh9Kg_7AzbOpP1L8paLO/view?usp=drivesdk</t>
  </si>
  <si>
    <t>Masrin M. Mahani, SPt</t>
  </si>
  <si>
    <t>masrin201607@gmail.com</t>
  </si>
  <si>
    <t>082346930990</t>
  </si>
  <si>
    <t>1mk2EB1BzDpBmUOJkxxfMHJNdn6VPsCmS</t>
  </si>
  <si>
    <t>https://drive.google.com/file/d/1mk2EB1BzDpBmUOJkxxfMHJNdn6VPsCmS/view?usp=drivesdk</t>
  </si>
  <si>
    <t xml:space="preserve">Demang Darmadi </t>
  </si>
  <si>
    <t>ddpoptckbrt@gmail.com</t>
  </si>
  <si>
    <t>08158314816</t>
  </si>
  <si>
    <t xml:space="preserve">Sangat baik dan bermanfaat, perlu di lanjutkan </t>
  </si>
  <si>
    <t>17WkkVQXYDc21aAIxqkaWYeGN_36OkxMc</t>
  </si>
  <si>
    <t>https://drive.google.com/file/d/17WkkVQXYDc21aAIxqkaWYeGN_36OkxMc/view?usp=drivesdk</t>
  </si>
  <si>
    <t>Ir. Irma Siregar</t>
  </si>
  <si>
    <t>irmasiregar@pertanian.go.id</t>
  </si>
  <si>
    <t>081281681395</t>
  </si>
  <si>
    <t>Ditunggu bimtek seri benih berikutnya</t>
  </si>
  <si>
    <t>1wQJfTl_In5zdKNUuvVM831a6I4r95lkd</t>
  </si>
  <si>
    <t>https://drive.google.com/file/d/1wQJfTl_In5zdKNUuvVM831a6I4r95lkd/view?usp=drivesdk</t>
  </si>
  <si>
    <t>Yani Rahmawati,S.TP</t>
  </si>
  <si>
    <t>yanirahma89@gmail.com</t>
  </si>
  <si>
    <t>083854381643</t>
  </si>
  <si>
    <t>Semakin menambah pengetahuan mengenai sertifikasi benih pisang</t>
  </si>
  <si>
    <t>1wAjt1B3YurjhnfE4NUP4Pi5CvJuliAXw</t>
  </si>
  <si>
    <t>https://drive.google.com/file/d/1wAjt1B3YurjhnfE4NUP4Pi5CvJuliAXw/view?usp=drivesdk</t>
  </si>
  <si>
    <t>Document successfully created; Document successfully merged; PDF created; !!Error Sending Emails: Service invoked too many times for one day: email.; Run via form trigger as irchamriyadi2000@gmail.com; Timestamp: Sep 6 2021 10:53 PM</t>
  </si>
  <si>
    <t>Wistaria, SP., M.Si</t>
  </si>
  <si>
    <t>wista.tessel@gmail.com</t>
  </si>
  <si>
    <t>083168058434</t>
  </si>
  <si>
    <t>1mJtiRhbZqwZNQj278dfY5xgImnjwnVlC</t>
  </si>
  <si>
    <t>https://drive.google.com/file/d/1mJtiRhbZqwZNQj278dfY5xgImnjwnVlC/view?usp=drivesdk</t>
  </si>
  <si>
    <t>Didi Carsidi</t>
  </si>
  <si>
    <t>akh.carsidi@gmail.com</t>
  </si>
  <si>
    <t>082129962903</t>
  </si>
  <si>
    <t>mantap dan lanjutkan</t>
  </si>
  <si>
    <t>11VRbFVBj9_3MxznGcvlA27UAz7fBTH3-</t>
  </si>
  <si>
    <t>https://drive.google.com/file/d/11VRbFVBj9_3MxznGcvlA27UAz7fBTH3-/view?usp=drivesdk</t>
  </si>
  <si>
    <t>YULIWATI HAREFA</t>
  </si>
  <si>
    <t>tulusgulo77@gmail.com</t>
  </si>
  <si>
    <t>081376849735</t>
  </si>
  <si>
    <t>1iVy51i-R6GPd3GcIjuYmTgQ9aQf9iyHo</t>
  </si>
  <si>
    <t>https://drive.google.com/file/d/1iVy51i-R6GPd3GcIjuYmTgQ9aQf9iyHo/view?usp=drivesdk</t>
  </si>
  <si>
    <t>Asbudin AT Buluade,SP</t>
  </si>
  <si>
    <t>asbudin.buluade86@gmail.com</t>
  </si>
  <si>
    <t>085241051886</t>
  </si>
  <si>
    <t>1orUaTphrDM-CbRabuJtcF606ZqVWx2XL</t>
  </si>
  <si>
    <t>https://drive.google.com/file/d/1orUaTphrDM-CbRabuJtcF606ZqVWx2XL/view?usp=drivesdk</t>
  </si>
  <si>
    <t>KUSLAN, SP</t>
  </si>
  <si>
    <t>kuslantuban1964@gmail.com</t>
  </si>
  <si>
    <t>08121546275</t>
  </si>
  <si>
    <t>1m5cBtGn-xV9o_ZYqI1nzUX-UL5v_DRhQ</t>
  </si>
  <si>
    <t>https://drive.google.com/file/d/1m5cBtGn-xV9o_ZYqI1nzUX-UL5v_DRhQ/view?usp=drivesdk</t>
  </si>
  <si>
    <t>Muchtar, SP., MP</t>
  </si>
  <si>
    <t>much.yr@gmail.com</t>
  </si>
  <si>
    <t>085240104638</t>
  </si>
  <si>
    <t>1a2VbBsJzt5DUHiu5qVlkYuYPAoCWNBzu</t>
  </si>
  <si>
    <t>https://drive.google.com/file/d/1a2VbBsJzt5DUHiu5qVlkYuYPAoCWNBzu/view?usp=drivesdk</t>
  </si>
  <si>
    <t>15QzhK-s9H86Bd8T2TRka_M_CMd9WKpLY</t>
  </si>
  <si>
    <t>https://drive.google.com/file/d/15QzhK-s9H86Bd8T2TRka_M_CMd9WKpLY/view?usp=drivesdk</t>
  </si>
  <si>
    <t>Sutresnabudi@gmail.com</t>
  </si>
  <si>
    <t>1foKyZy-hPEMAjzHqoK6s9S94rYk1Vq1M</t>
  </si>
  <si>
    <t>https://drive.google.com/file/d/1foKyZy-hPEMAjzHqoK6s9S94rYk1Vq1M/view?usp=drivesdk</t>
  </si>
  <si>
    <t>Document successfully created; Document successfully merged; PDF created; !!Error Sending Emails: Service invoked too many times for one day: email.; Run via form trigger as irchamriyadi2000@gmail.com; Timestamp: Sep 6 2021 10:54 PM</t>
  </si>
  <si>
    <t>Ir. Gugum Gumilar</t>
  </si>
  <si>
    <t>gumilargugum@gmail.com</t>
  </si>
  <si>
    <t>087821082758</t>
  </si>
  <si>
    <t>Sangat bermamfaat</t>
  </si>
  <si>
    <t>1wcyu8scOvBZe-G6jev7jArR-NFUvVQzV</t>
  </si>
  <si>
    <t>https://drive.google.com/file/d/1wcyu8scOvBZe-G6jev7jArR-NFUvVQzV/view?usp=drivesdk</t>
  </si>
  <si>
    <t>NING DYAH HANDARWATI, SP</t>
  </si>
  <si>
    <t>ningdyah97@gmail.com</t>
  </si>
  <si>
    <t>081231414869</t>
  </si>
  <si>
    <t>Untuk mendapatkan produksi yg tinggi faktor benih unggul sangat penting dalam budidaya pisang</t>
  </si>
  <si>
    <t>1A8WKy6Axw4_DRRK5navwF3rjw-QOti9D</t>
  </si>
  <si>
    <t>https://drive.google.com/file/d/1A8WKy6Axw4_DRRK5navwF3rjw-QOti9D/view?usp=drivesdk</t>
  </si>
  <si>
    <t>Ir. SUWARTIN LAIKO MM</t>
  </si>
  <si>
    <t>suwartinlaiko2104@gmail.com</t>
  </si>
  <si>
    <t>08124470335</t>
  </si>
  <si>
    <t>1-rgW3AJtlxTK14jIQzgCpWhkIgfBxa5X</t>
  </si>
  <si>
    <t>https://drive.google.com/file/d/1-rgW3AJtlxTK14jIQzgCpWhkIgfBxa5X/view?usp=drivesdk</t>
  </si>
  <si>
    <t>Dian Khoiratun Rodhiyatus Shofiyah, S. P</t>
  </si>
  <si>
    <t>diankhoiratun8@gmail.com</t>
  </si>
  <si>
    <t>085807418906</t>
  </si>
  <si>
    <t>Materinya sangat bermanfaat sekali</t>
  </si>
  <si>
    <t>1GXqDQYRZJsPBI-NPtyHt7BI1cBfH51k7</t>
  </si>
  <si>
    <t>https://drive.google.com/file/d/1GXqDQYRZJsPBI-NPtyHt7BI1cBfH51k7/view?usp=drivesdk</t>
  </si>
  <si>
    <t>Intan Hapsari, SP</t>
  </si>
  <si>
    <t>intanhapsari1990@gmail.com</t>
  </si>
  <si>
    <t>08562960655</t>
  </si>
  <si>
    <t>1GWjnv21Z2749D3EqNves6UoE02DOd1lx</t>
  </si>
  <si>
    <t>https://drive.google.com/file/d/1GWjnv21Z2749D3EqNves6UoE02DOd1lx/view?usp=drivesdk</t>
  </si>
  <si>
    <t>Pitoyo SP</t>
  </si>
  <si>
    <t>toyop0583@mail.com</t>
  </si>
  <si>
    <t>085377315049</t>
  </si>
  <si>
    <t>1HxEV1LodveJHdYplrHqLLz-g4BF0sexm</t>
  </si>
  <si>
    <t>https://drive.google.com/file/d/1HxEV1LodveJHdYplrHqLLz-g4BF0sexm/view?usp=drivesdk</t>
  </si>
  <si>
    <t>08191155055</t>
  </si>
  <si>
    <t>Sangat tepat karena tanan pisang tanaman masyarakat</t>
  </si>
  <si>
    <t>1o5MvZU4Jtp5VcdSQ2VTxdeRzFbGyFg-x</t>
  </si>
  <si>
    <t>https://drive.google.com/file/d/1o5MvZU4Jtp5VcdSQ2VTxdeRzFbGyFg-x/view?usp=drivesdk</t>
  </si>
  <si>
    <t>Indriani Prasetyaningsih Ardie, SP</t>
  </si>
  <si>
    <t>indrianiprasetyaningsihardie@gmail.com</t>
  </si>
  <si>
    <t>082234789446</t>
  </si>
  <si>
    <t>1wiaaWgbm8DPxU_GDw-egNgMeP-cv8hNf</t>
  </si>
  <si>
    <t>https://drive.google.com/file/d/1wiaaWgbm8DPxU_GDw-egNgMeP-cv8hNf/view?usp=drivesdk</t>
  </si>
  <si>
    <t>JEMY M. WUISAN, SP</t>
  </si>
  <si>
    <t>jemymeidywuisan07288@gmail.com</t>
  </si>
  <si>
    <t>085256530023</t>
  </si>
  <si>
    <t>Materi2nya sangat baik dan bermanfaat</t>
  </si>
  <si>
    <t>1n973AVGnYkv2L3X6GP6m-ZSx2t0F1ion</t>
  </si>
  <si>
    <t>https://drive.google.com/file/d/1n973AVGnYkv2L3X6GP6m-ZSx2t0F1ion/view?usp=drivesdk</t>
  </si>
  <si>
    <t>DEWI ISWATI, SP</t>
  </si>
  <si>
    <t>dewiiswati24@gmail.com</t>
  </si>
  <si>
    <t>085649371619</t>
  </si>
  <si>
    <t>1OXRjZuFAfFlE-1YC0BjDtu01Gjvv4Eni</t>
  </si>
  <si>
    <t>https://drive.google.com/file/d/1OXRjZuFAfFlE-1YC0BjDtu01Gjvv4Eni/view?usp=drivesdk</t>
  </si>
  <si>
    <t>HAPZAH, SP</t>
  </si>
  <si>
    <t>accaagro@yahoo.com</t>
  </si>
  <si>
    <t>082291706844</t>
  </si>
  <si>
    <t>Staf Hortikultura</t>
  </si>
  <si>
    <t>Bagus dan nembantu</t>
  </si>
  <si>
    <t>1GBfKzb8qsCVaaOyxUP1uEODfsWXMtWpp</t>
  </si>
  <si>
    <t>https://drive.google.com/file/d/1GBfKzb8qsCVaaOyxUP1uEODfsWXMtWpp/view?usp=drivesdk</t>
  </si>
  <si>
    <t>Ir. Soni Sapta Mawardi</t>
  </si>
  <si>
    <t>sonisaptam@gmail.com</t>
  </si>
  <si>
    <t>+6285852165686</t>
  </si>
  <si>
    <t>bermanfaat menambah pengetahuan dan informasi</t>
  </si>
  <si>
    <t>1Fm-MPmEfSikdHAklerVQfPcUIso4Y8BB</t>
  </si>
  <si>
    <t>https://drive.google.com/file/d/1Fm-MPmEfSikdHAklerVQfPcUIso4Y8BB/view?usp=drivesdk</t>
  </si>
  <si>
    <t>Muhammad Wahyudi, SPt</t>
  </si>
  <si>
    <t>wahyudimuhammad041@gmail.com</t>
  </si>
  <si>
    <t>085242937760</t>
  </si>
  <si>
    <t>Menarik dan sesuai dengan kebutuhan kami dilapangan</t>
  </si>
  <si>
    <t>1xkV2ddsN3GobaOJSYyKmyrrNzm5UUe8U</t>
  </si>
  <si>
    <t>https://drive.google.com/file/d/1xkV2ddsN3GobaOJSYyKmyrrNzm5UUe8U/view?usp=drivesdk</t>
  </si>
  <si>
    <t>HAMZAH RIFDI, SP</t>
  </si>
  <si>
    <t>h4ms.nech@gmail.com</t>
  </si>
  <si>
    <t>081363099504</t>
  </si>
  <si>
    <t>Mantap dan Terima Kasih</t>
  </si>
  <si>
    <t>1yGM4A-XNyJoruHbat2akkVWa3hoNbpSV</t>
  </si>
  <si>
    <t>https://drive.google.com/file/d/1yGM4A-XNyJoruHbat2akkVWa3hoNbpSV/view?usp=drivesdk</t>
  </si>
  <si>
    <t>SILVIA YURIKE NOVENDRIANA,STP</t>
  </si>
  <si>
    <t>silviakaysha.wibowo@gmail.com</t>
  </si>
  <si>
    <t>082226091800</t>
  </si>
  <si>
    <t>sangat bermanfaat bagi kami selaku penyuluh</t>
  </si>
  <si>
    <t>1dZD68rk8B85mStVRVUrRNHLmv2LHJcHR</t>
  </si>
  <si>
    <t>https://drive.google.com/file/d/1dZD68rk8B85mStVRVUrRNHLmv2LHJcHR/view?usp=drivesdk</t>
  </si>
  <si>
    <t>Document successfully created; Document successfully merged; PDF created; !!Error Sending Emails: Service invoked too many times for one day: email.; Run via form trigger as irchamriyadi2000@gmail.com; Timestamp: Sep 6 2021 10:55 PM</t>
  </si>
  <si>
    <t>Muhammad Idris</t>
  </si>
  <si>
    <t>Idrisletta56@gmail.com</t>
  </si>
  <si>
    <t>081241300420</t>
  </si>
  <si>
    <t>1d50wbp0qtN3gMvmp6L-2vDHELgqbLSMp</t>
  </si>
  <si>
    <t>https://drive.google.com/file/d/1d50wbp0qtN3gMvmp6L-2vDHELgqbLSMp/view?usp=drivesdk</t>
  </si>
  <si>
    <t xml:space="preserve">MAFTUHATUL HIDAYAH, S.P </t>
  </si>
  <si>
    <t>maftuhatul13.mh@gmail.com</t>
  </si>
  <si>
    <t>081934341655</t>
  </si>
  <si>
    <t>Terimakasih informasinya sangat bermanfaat dan materi sangat menarik</t>
  </si>
  <si>
    <t>1lzCnZoag9fLaVCnEx5NnsnlHS6lMLnEx</t>
  </si>
  <si>
    <t>https://drive.google.com/file/d/1lzCnZoag9fLaVCnEx5NnsnlHS6lMLnEx/view?usp=drivesdk</t>
  </si>
  <si>
    <t>Tino Vihara, SP., MP</t>
  </si>
  <si>
    <t>tinovihara@yahoo.com</t>
  </si>
  <si>
    <t>081327174992</t>
  </si>
  <si>
    <t>siap mengikuti WEBINAR BENIH PISANG</t>
  </si>
  <si>
    <t>1ZciqOLiqxWyuQWrrDnmSugQzHb0xTk37</t>
  </si>
  <si>
    <t>https://drive.google.com/file/d/1ZciqOLiqxWyuQWrrDnmSugQzHb0xTk37/view?usp=drivesdk</t>
  </si>
  <si>
    <t>U'UL EFRIYANTI PRAYOBA, SP</t>
  </si>
  <si>
    <t>uulefriyanti@gmail.com</t>
  </si>
  <si>
    <t>081907870157</t>
  </si>
  <si>
    <t>Menambah pengetahuan baru</t>
  </si>
  <si>
    <t>1gipJTidjzMgcaJ2H9C3RDH9nhMxVuzmh</t>
  </si>
  <si>
    <t>https://drive.google.com/file/d/1gipJTidjzMgcaJ2H9C3RDH9nhMxVuzmh/view?usp=drivesdk</t>
  </si>
  <si>
    <t xml:space="preserve">Nur Annisa Iftitah, S. P. </t>
  </si>
  <si>
    <t>nurannisaiftitah96@gmail.com</t>
  </si>
  <si>
    <t>085746680141</t>
  </si>
  <si>
    <t>1u3ucEuFBYl-j8ajb5IRA71F8hqhMTMgy</t>
  </si>
  <si>
    <t>https://drive.google.com/file/d/1u3ucEuFBYl-j8ajb5IRA71F8hqhMTMgy/view?usp=drivesdk</t>
  </si>
  <si>
    <t>Mahanani Setyaningrum</t>
  </si>
  <si>
    <t>hai.saqura@gmail.com</t>
  </si>
  <si>
    <t>081390643963</t>
  </si>
  <si>
    <t>1zlJF0hMt9Gi1oSqjqvQzeUEv6lSOWWD5</t>
  </si>
  <si>
    <t>https://drive.google.com/file/d/1zlJF0hMt9Gi1oSqjqvQzeUEv6lSOWWD5/view?usp=drivesdk</t>
  </si>
  <si>
    <t>OIS JATI SETIYAWAN</t>
  </si>
  <si>
    <t>oisjatis@gmail.com</t>
  </si>
  <si>
    <t>081336756421</t>
  </si>
  <si>
    <t>Perlu ada kunjungan lapang untuk studi banding dan praktek langsung</t>
  </si>
  <si>
    <t>1AQs4vWLZCvDd3WNJudgGe2z98yv7jLTB</t>
  </si>
  <si>
    <t>https://drive.google.com/file/d/1AQs4vWLZCvDd3WNJudgGe2z98yv7jLTB/view?usp=drivesdk</t>
  </si>
  <si>
    <t>Hendrawati Juliana Sinaga</t>
  </si>
  <si>
    <t>Sinagahendrawati@gmail.com</t>
  </si>
  <si>
    <t>081262007589</t>
  </si>
  <si>
    <t>1y61FYzaprpPPK8aeOy8Yy_dEO4Ft4VkI</t>
  </si>
  <si>
    <t>https://drive.google.com/file/d/1y61FYzaprpPPK8aeOy8Yy_dEO4Ft4VkI/view?usp=drivesdk</t>
  </si>
  <si>
    <t>NANANG AFANDI, SP</t>
  </si>
  <si>
    <t>nanangafandi77@gmail.com</t>
  </si>
  <si>
    <t>081259572677</t>
  </si>
  <si>
    <t>1qCis9XR520Zd0gT5KhMSgtUjivA5-p0V</t>
  </si>
  <si>
    <t>https://drive.google.com/file/d/1qCis9XR520Zd0gT5KhMSgtUjivA5-p0V/view?usp=drivesdk</t>
  </si>
  <si>
    <t>Ade Yuniar,SP</t>
  </si>
  <si>
    <t>ade.yuniarsbn81@gmail.com</t>
  </si>
  <si>
    <t>082158214421</t>
  </si>
  <si>
    <t>Materinya sangat baik dan mudah dipahami,bimtek perlu diadakan untuk komoditas unggulan lainnya</t>
  </si>
  <si>
    <t>193H9R4J_GyS4ZoW2mx8ENZIVHDToOugj</t>
  </si>
  <si>
    <t>https://drive.google.com/file/d/193H9R4J_GyS4ZoW2mx8ENZIVHDToOugj/view?usp=drivesdk</t>
  </si>
  <si>
    <t>Sutarih</t>
  </si>
  <si>
    <t>hiratus1234@gmail.com</t>
  </si>
  <si>
    <t>08971498247</t>
  </si>
  <si>
    <t xml:space="preserve">Mantap </t>
  </si>
  <si>
    <t>1J5mYwJ-bfuuEaWMs8YxmSiU3MYiT9ia6</t>
  </si>
  <si>
    <t>https://drive.google.com/file/d/1J5mYwJ-bfuuEaWMs8YxmSiU3MYiT9ia6/view?usp=drivesdk</t>
  </si>
  <si>
    <t>Rakhmad Priyadi</t>
  </si>
  <si>
    <t>pbttulungagung@gmail.com</t>
  </si>
  <si>
    <t>081330688731</t>
  </si>
  <si>
    <t>Program nya sangat menarik dan menambah wawasan di bidang produksi benih pisang</t>
  </si>
  <si>
    <t>1xSNjMqRuVyNZUjjShQ7CCYLGWbhsoK9w</t>
  </si>
  <si>
    <t>https://drive.google.com/file/d/1xSNjMqRuVyNZUjjShQ7CCYLGWbhsoK9w/view?usp=drivesdk</t>
  </si>
  <si>
    <t>Sri Widayati, SP</t>
  </si>
  <si>
    <t>sriwidayati993@gmail.com</t>
  </si>
  <si>
    <t>081222338469</t>
  </si>
  <si>
    <t>Bidang Penyuluhan</t>
  </si>
  <si>
    <t>alhamdulillah..., walau sambil2 dapat ilmu. Semoga bermmanfaat</t>
  </si>
  <si>
    <t>1_2hRn0_y6D2RwZYGykfy3gE50mR-8IoS</t>
  </si>
  <si>
    <t>https://drive.google.com/file/d/1_2hRn0_y6D2RwZYGykfy3gE50mR-8IoS/view?usp=drivesdk</t>
  </si>
  <si>
    <t>Sri Nurhudiah</t>
  </si>
  <si>
    <t>srinurhudiah@gmail.com</t>
  </si>
  <si>
    <t>085238210066</t>
  </si>
  <si>
    <t>Materinya beragam n bisa dilanjytkan unt penyuluhan di lapangan.. Trims</t>
  </si>
  <si>
    <t>1M0gSFdpUIVYuepRo9hujstw2c2fX9rxD</t>
  </si>
  <si>
    <t>https://drive.google.com/file/d/1M0gSFdpUIVYuepRo9hujstw2c2fX9rxD/view?usp=drivesdk</t>
  </si>
  <si>
    <t>Akbar Sukmo Puspo Negoro., S. Pt</t>
  </si>
  <si>
    <t>akbarsukmopusponegoro.aspn@gmail.com</t>
  </si>
  <si>
    <t>081334182287</t>
  </si>
  <si>
    <t>1g9TWfTFE2uzAL__nZw39hVsdPhLUkJ0B</t>
  </si>
  <si>
    <t>https://drive.google.com/file/d/1g9TWfTFE2uzAL__nZw39hVsdPhLUkJ0B/view?usp=drivesdk</t>
  </si>
  <si>
    <t>Ratih Setyorini, SP, MMA</t>
  </si>
  <si>
    <t>ratihsetyorini123@gmail.com</t>
  </si>
  <si>
    <t>08156702379</t>
  </si>
  <si>
    <t>Jfu</t>
  </si>
  <si>
    <t>1f2M3FlcTYOZK1pkNdGbNsY-kVzqdexG8</t>
  </si>
  <si>
    <t>https://drive.google.com/file/d/1f2M3FlcTYOZK1pkNdGbNsY-kVzqdexG8/view?usp=drivesdk</t>
  </si>
  <si>
    <t>Kusmana, SP.</t>
  </si>
  <si>
    <t>kusmanaspcibeber@gmail.com</t>
  </si>
  <si>
    <t>087894156946</t>
  </si>
  <si>
    <t>1Kq2Cv37qPvJzSWPvtEhpl5qv8NXIB69h</t>
  </si>
  <si>
    <t>https://drive.google.com/file/d/1Kq2Cv37qPvJzSWPvtEhpl5qv8NXIB69h/view?usp=drivesdk</t>
  </si>
  <si>
    <t>Darmawan purnama</t>
  </si>
  <si>
    <t>darmawangsatok@gmail.com</t>
  </si>
  <si>
    <t>085804931943</t>
  </si>
  <si>
    <t xml:space="preserve">Sangat bermanfaat,wilbin kami juga sedang mengembangkan pisang </t>
  </si>
  <si>
    <t>1NCSl6Q8eSdWWFHjwMtKFvv5jJJmXmLUa</t>
  </si>
  <si>
    <t>https://drive.google.com/file/d/1NCSl6Q8eSdWWFHjwMtKFvv5jJJmXmLUa/view?usp=drivesdk</t>
  </si>
  <si>
    <t>WIDODO</t>
  </si>
  <si>
    <t>widodomas214@gmail.com</t>
  </si>
  <si>
    <t>085336437034</t>
  </si>
  <si>
    <t>1QVjjllL9CgK-HVaQ8MtmJ-SF0T6jgmBz</t>
  </si>
  <si>
    <t>https://drive.google.com/file/d/1QVjjllL9CgK-HVaQ8MtmJ-SF0T6jgmBz/view?usp=drivesdk</t>
  </si>
  <si>
    <t>Lita Dwi Trisnawati, SP</t>
  </si>
  <si>
    <t>Plp.lita@yahoo.com</t>
  </si>
  <si>
    <t>08573355906</t>
  </si>
  <si>
    <t>Pisang buah yg sangat banyak dicari</t>
  </si>
  <si>
    <t>1-zivNuT6BWLyS8oB5h59MClFZvvxqhH4</t>
  </si>
  <si>
    <t>https://drive.google.com/file/d/1-zivNuT6BWLyS8oB5h59MClFZvvxqhH4/view?usp=drivesdk</t>
  </si>
  <si>
    <t>Ir. Dzanuri</t>
  </si>
  <si>
    <t>dzanurijombang@gmail.com</t>
  </si>
  <si>
    <t>081330545607</t>
  </si>
  <si>
    <t>Materi bagus dan bermanfaat</t>
  </si>
  <si>
    <t>1cVSQ-BkuFqcOBli5jPaujZ0fCNFFeCFK</t>
  </si>
  <si>
    <t>https://drive.google.com/file/d/1cVSQ-BkuFqcOBli5jPaujZ0fCNFFeCFK/view?usp=drivesdk</t>
  </si>
  <si>
    <t>Document successfully created; Document successfully merged; PDF created; !!Error Sending Emails: Service invoked too many times for one day: email.; Run via form trigger as irchamriyadi2000@gmail.com; Timestamp: Sep 6 2021 10:56 PM</t>
  </si>
  <si>
    <t>BUDI SETIAWAN, A.Md</t>
  </si>
  <si>
    <t>Budisss1995@gmail.com</t>
  </si>
  <si>
    <t>081350440147</t>
  </si>
  <si>
    <t>1gpkYATFp7HAVlEv8StcqWj-P8B42aL-S</t>
  </si>
  <si>
    <t>https://drive.google.com/file/d/1gpkYATFp7HAVlEv8StcqWj-P8B42aL-S/view?usp=drivesdk</t>
  </si>
  <si>
    <t>Ir. Donna Sinambela, MP</t>
  </si>
  <si>
    <t>sinagahendrawati@gmail.com</t>
  </si>
  <si>
    <t>081397977747</t>
  </si>
  <si>
    <t>Good</t>
  </si>
  <si>
    <t>1gr-wxncxnRQD-zehNVGUmS97DW9CeplR</t>
  </si>
  <si>
    <t>https://drive.google.com/file/d/1gr-wxncxnRQD-zehNVGUmS97DW9CeplR/view?usp=drivesdk</t>
  </si>
  <si>
    <t>Muji Harradi</t>
  </si>
  <si>
    <t>mujih4rt4d1@gmail.com</t>
  </si>
  <si>
    <t>081373278222</t>
  </si>
  <si>
    <t>Praktisi hortikultura/ buah²an</t>
  </si>
  <si>
    <t>Cukup membantu penambahan wawasan</t>
  </si>
  <si>
    <t>1rdvrzYse95NyH5OgAWPjmkDyGiG2VCKz</t>
  </si>
  <si>
    <t>https://drive.google.com/file/d/1rdvrzYse95NyH5OgAWPjmkDyGiG2VCKz/view?usp=drivesdk</t>
  </si>
  <si>
    <t>Yosep Rantesalu. Sp</t>
  </si>
  <si>
    <t>Yosep Rantesalu,sp</t>
  </si>
  <si>
    <t>085756994919</t>
  </si>
  <si>
    <t>1P8pHjdzixVB9eUG6mQ_kQ-vaTgFXyfaZ</t>
  </si>
  <si>
    <t>https://drive.google.com/file/d/1P8pHjdzixVB9eUG6mQ_kQ-vaTgFXyfaZ/view?usp=drivesdk</t>
  </si>
  <si>
    <t>Document successfully created; Document successfully merged; PDF created; !!Error Sending Emails: Invalid email: Yosep Rantesalu; Run via form trigger as irchamriyadi2000@gmail.com; Timestamp: Sep 6 2021 10:56 PM</t>
  </si>
  <si>
    <t>EUIS KARTIKA EKAWATI</t>
  </si>
  <si>
    <t>euis.k.ekawati@gmail.com</t>
  </si>
  <si>
    <t>085255007554</t>
  </si>
  <si>
    <t>Sangat bermanfaat, baru kali ini menerima materi ttg pisang</t>
  </si>
  <si>
    <t>1vamBwxKwOMkuE50T-hVciJgVId_6l3ho</t>
  </si>
  <si>
    <t>https://drive.google.com/file/d/1vamBwxKwOMkuE50T-hVciJgVId_6l3ho/view?usp=drivesdk</t>
  </si>
  <si>
    <t>Lily Marlina, SP</t>
  </si>
  <si>
    <t>marlinalily10@gmail.com</t>
  </si>
  <si>
    <t>081349696664</t>
  </si>
  <si>
    <t>Kepala UPTD BBTPH Kab Banjar KalSel</t>
  </si>
  <si>
    <t>1yqMvbTEd_06ZN6k-nWGOjjG4ZPEYVpwM</t>
  </si>
  <si>
    <t>https://drive.google.com/file/d/1yqMvbTEd_06ZN6k-nWGOjjG4ZPEYVpwM/view?usp=drivesdk</t>
  </si>
  <si>
    <t>JUMADI</t>
  </si>
  <si>
    <t>jumadi053@gmail.com</t>
  </si>
  <si>
    <t>082175943250</t>
  </si>
  <si>
    <t>Sangat bermanfaat sekali materinya dan terima kasih atas ilmu yang telah disampaikan</t>
  </si>
  <si>
    <t>1J2aWNVGWkKR6j2la08V1Qt_5iLtDExGy</t>
  </si>
  <si>
    <t>https://drive.google.com/file/d/1J2aWNVGWkKR6j2la08V1Qt_5iLtDExGy/view?usp=drivesdk</t>
  </si>
  <si>
    <t>Muhammad Kurniansyah</t>
  </si>
  <si>
    <t>muhammadkurniansyah207@gmail.com</t>
  </si>
  <si>
    <t>085348989292</t>
  </si>
  <si>
    <t>19_-2-XjZfahXloTRMReei9UAADkTUFy_</t>
  </si>
  <si>
    <t>https://drive.google.com/file/d/19_-2-XjZfahXloTRMReei9UAADkTUFy_/view?usp=drivesdk</t>
  </si>
  <si>
    <t>TAUFIK, SP</t>
  </si>
  <si>
    <t>taufik_jamaah@yahoo.co.id</t>
  </si>
  <si>
    <t>08125820554</t>
  </si>
  <si>
    <t>Staf Dinas Pertanian</t>
  </si>
  <si>
    <t>Bimtek yang sangat mengedukasi dan bermanfaat</t>
  </si>
  <si>
    <t>1IudnFPc82UYx0GpcdFUxzRW6vsF88qWR</t>
  </si>
  <si>
    <t>https://drive.google.com/file/d/1IudnFPc82UYx0GpcdFUxzRW6vsF88qWR/view?usp=drivesdk</t>
  </si>
  <si>
    <t xml:space="preserve">Tommy harsetiawan,se </t>
  </si>
  <si>
    <t>Ojust81@gmail.com</t>
  </si>
  <si>
    <t>08999395000</t>
  </si>
  <si>
    <t>Staf upt.psbtph prov. Jatim</t>
  </si>
  <si>
    <t>Sangat membantu dalam budidaya pisang</t>
  </si>
  <si>
    <t>1QtwXA8Yk4T-KxvoRDgR9f46m8yPWVRiE</t>
  </si>
  <si>
    <t>https://drive.google.com/file/d/1QtwXA8Yk4T-KxvoRDgR9f46m8yPWVRiE/view?usp=drivesdk</t>
  </si>
  <si>
    <t>Sammy  Sem Niclas Rori SP</t>
  </si>
  <si>
    <t>Sammysnrori@gmail.com</t>
  </si>
  <si>
    <t>082396704281</t>
  </si>
  <si>
    <t>196W2tmNgigimTH9inm8wynF96ZaJd-ga</t>
  </si>
  <si>
    <t>https://drive.google.com/file/d/196W2tmNgigimTH9inm8wynF96ZaJd-ga/view?usp=drivesdk</t>
  </si>
  <si>
    <t>Maria Ulfa Ika Dewi, S.P.</t>
  </si>
  <si>
    <t>maria.ulfa.id@gmail.com</t>
  </si>
  <si>
    <t>085236946283</t>
  </si>
  <si>
    <t>1ArPGsL3KGPGdbrCtgnzHYv-ij4XXLGAW</t>
  </si>
  <si>
    <t>https://drive.google.com/file/d/1ArPGsL3KGPGdbrCtgnzHYv-ij4XXLGAW/view?usp=drivesdk</t>
  </si>
  <si>
    <t>MARYUMI, S.Pt</t>
  </si>
  <si>
    <t>yumicoyumi83@gmail.com</t>
  </si>
  <si>
    <t>082326215985</t>
  </si>
  <si>
    <t>1dwcd5LZ_h6T1oTA1KZluicW_od3uRNd-</t>
  </si>
  <si>
    <t>https://drive.google.com/file/d/1dwcd5LZ_h6T1oTA1KZluicW_od3uRNd-/view?usp=drivesdk</t>
  </si>
  <si>
    <t>Maman sudirman</t>
  </si>
  <si>
    <t>mamansudirman17777@gmail.com</t>
  </si>
  <si>
    <t>085863039327</t>
  </si>
  <si>
    <t>Materinya mantaaap, sinyalnya tidak mantaap</t>
  </si>
  <si>
    <t>1cFjnnBBqhv0ndSiLw8vk4_miDmNz0l1O</t>
  </si>
  <si>
    <t>https://drive.google.com/file/d/1cFjnnBBqhv0ndSiLw8vk4_miDmNz0l1O/view?usp=drivesdk</t>
  </si>
  <si>
    <t>Rinaldy Basrie,SP</t>
  </si>
  <si>
    <t>iin_Pga@gmail.com</t>
  </si>
  <si>
    <t>081271606800</t>
  </si>
  <si>
    <t>semoga kedepan materinya lebih baik lagi</t>
  </si>
  <si>
    <t>1-DXPHgSJNC5BZjutJaHrQGPaKv52e2H7</t>
  </si>
  <si>
    <t>https://drive.google.com/file/d/1-DXPHgSJNC5BZjutJaHrQGPaKv52e2H7/view?usp=drivesdk</t>
  </si>
  <si>
    <t>Nova Rahmatul Hardiati, S.P.</t>
  </si>
  <si>
    <t>novarahmah@yahoo.com</t>
  </si>
  <si>
    <t>08569980368</t>
  </si>
  <si>
    <t>16MjzNVqZPYY03dGKoNUXtm7LMsaM6neb</t>
  </si>
  <si>
    <t>https://drive.google.com/file/d/16MjzNVqZPYY03dGKoNUXtm7LMsaM6neb/view?usp=drivesdk</t>
  </si>
  <si>
    <t>Document successfully created; Document successfully merged; PDF created; !!Error Sending Emails: Service invoked too many times for one day: email.; Run via form trigger as irchamriyadi2000@gmail.com; Timestamp: Sep 6 2021 10:57 PM</t>
  </si>
  <si>
    <t>NURWAZI</t>
  </si>
  <si>
    <t>wazifathan25@gmail.com</t>
  </si>
  <si>
    <t>082255178460</t>
  </si>
  <si>
    <t>Terima kasih materinya</t>
  </si>
  <si>
    <t>1QgI6YcVHX6WI5chAOeu-136w31H8_1g2</t>
  </si>
  <si>
    <t>https://drive.google.com/file/d/1QgI6YcVHX6WI5chAOeu-136w31H8_1g2/view?usp=drivesdk</t>
  </si>
  <si>
    <t>Sulistiyani</t>
  </si>
  <si>
    <t>liestiya2@gmail.com</t>
  </si>
  <si>
    <t>081553825582</t>
  </si>
  <si>
    <t>cukup menambah referensi dan pengetahuan</t>
  </si>
  <si>
    <t>1bcAp5efdx-34wWJUFWqb5hIUjAe7-CzI</t>
  </si>
  <si>
    <t>https://drive.google.com/file/d/1bcAp5efdx-34wWJUFWqb5hIUjAe7-CzI/view?usp=drivesdk</t>
  </si>
  <si>
    <t>Suwaibah, STP.</t>
  </si>
  <si>
    <t>iik.indiy@gmail.com</t>
  </si>
  <si>
    <t>081333178736</t>
  </si>
  <si>
    <t>Webinar sangat bermanfaat menambah pengetahuan</t>
  </si>
  <si>
    <t>10j2tU_2l-n6yD99PObJQ79PtmMBSPy8f</t>
  </si>
  <si>
    <t>https://drive.google.com/file/d/10j2tU_2l-n6yD99PObJQ79PtmMBSPy8f/view?usp=drivesdk</t>
  </si>
  <si>
    <t>OTONG</t>
  </si>
  <si>
    <t>otongkoswara68@gmail.com</t>
  </si>
  <si>
    <t>082121006130</t>
  </si>
  <si>
    <t>materinya sangat menarik dan sangat penting ..</t>
  </si>
  <si>
    <t>1KJmV0N5EcDUT_BH1dIvz1o1WT7lcAOPD</t>
  </si>
  <si>
    <t>https://drive.google.com/file/d/1KJmV0N5EcDUT_BH1dIvz1o1WT7lcAOPD/view?usp=drivesdk</t>
  </si>
  <si>
    <t>Rumsari Sri Utami, S.Pt,M.Si</t>
  </si>
  <si>
    <t>rumsari_su@yahoo.co.id</t>
  </si>
  <si>
    <t>085647171515</t>
  </si>
  <si>
    <t>kasi kelembagaan dan ketenagaan</t>
  </si>
  <si>
    <t>materi menarik, webinar seru</t>
  </si>
  <si>
    <t>1R_bH350sb9uOMBSb9U78ZNseQHcUgxoI</t>
  </si>
  <si>
    <t>https://drive.google.com/file/d/1R_bH350sb9uOMBSb9U78ZNseQHcUgxoI/view?usp=drivesdk</t>
  </si>
  <si>
    <t>Rohaeti</t>
  </si>
  <si>
    <t>Rohaeti.sp@gmaul.com</t>
  </si>
  <si>
    <t>0815847596798</t>
  </si>
  <si>
    <t>1tSAInBw3mUQfgv6tAf5a-z7zN_khmWoV</t>
  </si>
  <si>
    <t>https://drive.google.com/file/d/1tSAInBw3mUQfgv6tAf5a-z7zN_khmWoV/view?usp=drivesdk</t>
  </si>
  <si>
    <t>Erlisa BA</t>
  </si>
  <si>
    <t>padmainyoung@gmail.com</t>
  </si>
  <si>
    <t>081362689398</t>
  </si>
  <si>
    <t>1Lvw35emSY2AVe_NcWR3v_h11XxTq9ph6</t>
  </si>
  <si>
    <t>https://drive.google.com/file/d/1Lvw35emSY2AVe_NcWR3v_h11XxTq9ph6/view?usp=drivesdk</t>
  </si>
  <si>
    <t>NASARUDIN LATIF SP</t>
  </si>
  <si>
    <t>latifnasarudin9@gmail.com</t>
  </si>
  <si>
    <t>085231234566</t>
  </si>
  <si>
    <t>Menambah wawasan dan pengetahuan tentang budidaya pisang, dan pemanfaatan lahan kosong yang tidak produktif untuk budidaya tanaman pisang</t>
  </si>
  <si>
    <t>167Ny-MCzTl5091R3gifBkhHv6VI6rIuv</t>
  </si>
  <si>
    <t>https://drive.google.com/file/d/167Ny-MCzTl5091R3gifBkhHv6VI6rIuv/view?usp=drivesdk</t>
  </si>
  <si>
    <t>Retna Qomariah</t>
  </si>
  <si>
    <t>inabudhi@gmail.com</t>
  </si>
  <si>
    <t>081254528032</t>
  </si>
  <si>
    <t>penelitu</t>
  </si>
  <si>
    <t>penyampaian materi ckp jelas &amp; web8nar selanjutnya mohon dikupas ttg potensi &amp; peluang pisang2 lokal</t>
  </si>
  <si>
    <t>1Zs56FdfvIIs5uN7JCvWZJz-OHbnW0mf1</t>
  </si>
  <si>
    <t>https://drive.google.com/file/d/1Zs56FdfvIIs5uN7JCvWZJz-OHbnW0mf1/view?usp=drivesdk</t>
  </si>
  <si>
    <t>MARTHINUS MAMONDOL  S.P.</t>
  </si>
  <si>
    <t>marthinusmamondol@yahoo.co.id</t>
  </si>
  <si>
    <t>081356291730</t>
  </si>
  <si>
    <t>Sangat baik  dilanjutkan terus</t>
  </si>
  <si>
    <t>1jvH6T-y2V9p1lAbz2l6J853iEcEdMmNC</t>
  </si>
  <si>
    <t>https://drive.google.com/file/d/1jvH6T-y2V9p1lAbz2l6J853iEcEdMmNC/view?usp=drivesdk</t>
  </si>
  <si>
    <t>Hj. SUSIMAYANTI DAMOPOLII, SP.MP</t>
  </si>
  <si>
    <t>susimayanti670@ymail.com</t>
  </si>
  <si>
    <t>081355206797</t>
  </si>
  <si>
    <t>Menambah pengetahuan &amp; informasi teknologi memproduksi benih pisang bermutu</t>
  </si>
  <si>
    <t>1gS0T7HYSNAduPjuSCDZXnYesIFhh6CjN</t>
  </si>
  <si>
    <t>https://drive.google.com/file/d/1gS0T7HYSNAduPjuSCDZXnYesIFhh6CjN/view?usp=drivesdk</t>
  </si>
  <si>
    <t>Wiwit Rahmawati, STP</t>
  </si>
  <si>
    <t>wiwitrahma@gmail.com</t>
  </si>
  <si>
    <t>081228365610</t>
  </si>
  <si>
    <t>11vyWuvZa-GuwTIC6frAYQZnl48Z7bN3t</t>
  </si>
  <si>
    <t>https://drive.google.com/file/d/11vyWuvZa-GuwTIC6frAYQZnl48Z7bN3t/view?usp=drivesdk</t>
  </si>
  <si>
    <t>IDRIS</t>
  </si>
  <si>
    <t>Idrzvc87@gmail.com</t>
  </si>
  <si>
    <t>081347498997</t>
  </si>
  <si>
    <t>127oHmNXqw9OXavoDBvga3SEM9Y4XAgVF</t>
  </si>
  <si>
    <t>https://drive.google.com/file/d/127oHmNXqw9OXavoDBvga3SEM9Y4XAgVF/view?usp=drivesdk</t>
  </si>
  <si>
    <t>Document successfully created; Document successfully merged; PDF created; !!Error Sending Emails: Service invoked too many times for one day: email.; Run via form trigger as irchamriyadi2000@gmail.com; Timestamp: Sep 6 2021 10:58 PM</t>
  </si>
  <si>
    <t>EDWARD SIMATUPANG</t>
  </si>
  <si>
    <t>edward.simatupang73@gmail.com</t>
  </si>
  <si>
    <t>082173331945</t>
  </si>
  <si>
    <t xml:space="preserve">SANAGAT BAGUS. INGIN IKUT RUTIN DAN DIMASUKKAN KE WA GROUPNYA
</t>
  </si>
  <si>
    <t>1XmYJnDZ98638yLxsLz6RF0ZZ_nqeJnVl</t>
  </si>
  <si>
    <t>https://drive.google.com/file/d/1XmYJnDZ98638yLxsLz6RF0ZZ_nqeJnVl/view?usp=drivesdk</t>
  </si>
  <si>
    <t>1bgwGI42dKa6QRjQ7uhff_s4Wt7TYBx07</t>
  </si>
  <si>
    <t>https://drive.google.com/file/d/1bgwGI42dKa6QRjQ7uhff_s4Wt7TYBx07/view?usp=drivesdk</t>
  </si>
  <si>
    <t>Yudhi Hermawan</t>
  </si>
  <si>
    <t>yudisorang@yahoo.com</t>
  </si>
  <si>
    <t>08125527544</t>
  </si>
  <si>
    <t>Seksi perlintan</t>
  </si>
  <si>
    <t>Lanjutkan terus</t>
  </si>
  <si>
    <t>1F2akcYtd9fDz5jVgn6pVesP6CVwA7n7y</t>
  </si>
  <si>
    <t>https://drive.google.com/file/d/1F2akcYtd9fDz5jVgn6pVesP6CVwA7n7y/view?usp=drivesdk</t>
  </si>
  <si>
    <t>Drh Habibi Sahidan Poleh</t>
  </si>
  <si>
    <t>habibifkh96@gmail.com</t>
  </si>
  <si>
    <t>082363647296</t>
  </si>
  <si>
    <t>penyampaian materi yang sangat bagus dan semoga kedepannya bisa dikembangan lagi materi-materi seminarnya matap....</t>
  </si>
  <si>
    <t>1-aVbY7DjnHPESI2sOzlOIi9jsmz10xJe</t>
  </si>
  <si>
    <t>https://drive.google.com/file/d/1-aVbY7DjnHPESI2sOzlOIi9jsmz10xJe/view?usp=drivesdk</t>
  </si>
  <si>
    <t>MARDIYAH SP</t>
  </si>
  <si>
    <t>mardiyahsp0@gmail.com</t>
  </si>
  <si>
    <t>085749132714</t>
  </si>
  <si>
    <t>Pisang komoditi  keren penambah penghasilan</t>
  </si>
  <si>
    <t>1zEsgVI7NEVUGQndHs4E9ljw3da9UFwVc</t>
  </si>
  <si>
    <t>https://drive.google.com/file/d/1zEsgVI7NEVUGQndHs4E9ljw3da9UFwVc/view?usp=drivesdk</t>
  </si>
  <si>
    <t>BUDI SANTOSO,S.Pd</t>
  </si>
  <si>
    <t>budiyesika68@gmail.com</t>
  </si>
  <si>
    <t>082335314117</t>
  </si>
  <si>
    <t>Guru SMP</t>
  </si>
  <si>
    <t xml:space="preserve">Perlu sosialisasi lebih luas untuk menjaring peserta webinar lebih banyak.
</t>
  </si>
  <si>
    <t>1H-F4lAmEFVIiC8pMH0laR_m3iqCe8cue</t>
  </si>
  <si>
    <t>https://drive.google.com/file/d/1H-F4lAmEFVIiC8pMH0laR_m3iqCe8cue/view?usp=drivesdk</t>
  </si>
  <si>
    <t>AHMAD MAKMUR</t>
  </si>
  <si>
    <t>bawakaraengadventure@gmail.com</t>
  </si>
  <si>
    <t>085339098877</t>
  </si>
  <si>
    <t>Memberi pengetahuan terkait teknis dan prasyarat  sebagai produsen benih horti</t>
  </si>
  <si>
    <t>1Ca-K2m1-SP1jK5k8xTHFRlULqXY_HJhu</t>
  </si>
  <si>
    <t>https://drive.google.com/file/d/1Ca-K2m1-SP1jK5k8xTHFRlULqXY_HJhu/view?usp=drivesdk</t>
  </si>
  <si>
    <t>Asri Indrawati,STP</t>
  </si>
  <si>
    <t>asriindrawati@gmail.com</t>
  </si>
  <si>
    <t>081310630760</t>
  </si>
  <si>
    <t>Sangat bermanfaat materi yg disampaikan</t>
  </si>
  <si>
    <t>1aMTCMPOH7sGG6zX6YbzQdGISymZY8ukt</t>
  </si>
  <si>
    <t>https://drive.google.com/file/d/1aMTCMPOH7sGG6zX6YbzQdGISymZY8ukt/view?usp=drivesdk</t>
  </si>
  <si>
    <t>HASANURDIN,A.Md.</t>
  </si>
  <si>
    <t>hasan_urdin@yahoo.com</t>
  </si>
  <si>
    <t>081327615776</t>
  </si>
  <si>
    <t>Sangat berguna...</t>
  </si>
  <si>
    <t>1lb4c2SM4ljjVIPPWvQuroKQrnxINIaSI</t>
  </si>
  <si>
    <t>https://drive.google.com/file/d/1lb4c2SM4ljjVIPPWvQuroKQrnxINIaSI/view?usp=drivesdk</t>
  </si>
  <si>
    <t xml:space="preserve">Materinya mantaap, sinyalnya tidak mantaap </t>
  </si>
  <si>
    <t>1lM8d5tvXTtky3C7pLDAqFD7G-VZ5mapl</t>
  </si>
  <si>
    <t>https://drive.google.com/file/d/1lM8d5tvXTtky3C7pLDAqFD7G-VZ5mapl/view?usp=drivesdk</t>
  </si>
  <si>
    <t>Arlumin, S.Pt</t>
  </si>
  <si>
    <t>arlumi6592@gmail.com</t>
  </si>
  <si>
    <t>082189667364</t>
  </si>
  <si>
    <t>1mheUCdibkWOJ0qSTVJijnIIe-sM7awFW</t>
  </si>
  <si>
    <t>https://drive.google.com/file/d/1mheUCdibkWOJ0qSTVJijnIIe-sM7awFW/view?usp=drivesdk</t>
  </si>
  <si>
    <t>DENI NUGRAHA, S.Hut., MP</t>
  </si>
  <si>
    <t>deuksnugraha1@gmail.com</t>
  </si>
  <si>
    <t>081313550200</t>
  </si>
  <si>
    <t>Kepala Seksi di Bidang Tanaman Pangan</t>
  </si>
  <si>
    <t>Produksi Benih Pisang Bermutu Mendukung Kawasan dan Kampung Pisang Nasional Sangat Menarik untuk disimak</t>
  </si>
  <si>
    <t>1vWp1Ylvkk3tYmR1FyswkGO3IY6vuwB4_</t>
  </si>
  <si>
    <t>https://drive.google.com/file/d/1vWp1Ylvkk3tYmR1FyswkGO3IY6vuwB4_/view?usp=drivesdk</t>
  </si>
  <si>
    <t>Document successfully created; Document successfully merged; PDF created; !!Error Sending Emails: Service invoked too many times for one day: email.; Run via form trigger as irchamriyadi2000@gmail.com; Timestamp: Sep 6 2021 10:59 PM</t>
  </si>
  <si>
    <t>Ester Fautngilyanan, SP</t>
  </si>
  <si>
    <t>esterfaut04@gmail.com</t>
  </si>
  <si>
    <t>082259353612</t>
  </si>
  <si>
    <t>Materi yang disampaikan sangat bermanfaat</t>
  </si>
  <si>
    <t>1IUdsRA8CJHCiefITrDjeDIa6EIqIXhNs</t>
  </si>
  <si>
    <t>https://drive.google.com/file/d/1IUdsRA8CJHCiefITrDjeDIa6EIqIXhNs/view?usp=drivesdk</t>
  </si>
  <si>
    <t>I Nyoman Sukra Winaya, S.ST</t>
  </si>
  <si>
    <t>inyomansukrawinaya@gmail.com</t>
  </si>
  <si>
    <t>087852901445</t>
  </si>
  <si>
    <t>Terima kasih, sangat bermanfaat karena wilayah binaan potensi pisang</t>
  </si>
  <si>
    <t>1xzEhyQZoZ1MOnIgHfnHGE4bUsqdgtyx2</t>
  </si>
  <si>
    <t>https://drive.google.com/file/d/1xzEhyQZoZ1MOnIgHfnHGE4bUsqdgtyx2/view?usp=drivesdk</t>
  </si>
  <si>
    <t>URIP PUJIONO, S.Si.</t>
  </si>
  <si>
    <t>urippujiono88@gmail.com</t>
  </si>
  <si>
    <t>085200785776</t>
  </si>
  <si>
    <t>1OV_RWNx4gtaVqpBMd1x4_Ci_WfqOC2rl</t>
  </si>
  <si>
    <t>https://drive.google.com/file/d/1OV_RWNx4gtaVqpBMd1x4_Ci_WfqOC2rl/view?usp=drivesdk</t>
  </si>
  <si>
    <t xml:space="preserve">K. Kartika Pratiwi </t>
  </si>
  <si>
    <t xml:space="preserve">pratiwikartika529@gmail.com </t>
  </si>
  <si>
    <t>1eNU1O30dU4yP8TVW1LjFHUWXUG3QKHJb</t>
  </si>
  <si>
    <t>https://drive.google.com/file/d/1eNU1O30dU4yP8TVW1LjFHUWXUG3QKHJb/view?usp=drivesdk</t>
  </si>
  <si>
    <t>Lamtupunguna Panen Hutagalung</t>
  </si>
  <si>
    <t>lamhutagalung25@gmail.com</t>
  </si>
  <si>
    <t>085297485032</t>
  </si>
  <si>
    <t>Jaya Petani Indonesia</t>
  </si>
  <si>
    <t>1kv8rCkP2PAAGtCYFDUkLcxtu7GxccHFK</t>
  </si>
  <si>
    <t>https://drive.google.com/file/d/1kv8rCkP2PAAGtCYFDUkLcxtu7GxccHFK/view?usp=drivesdk</t>
  </si>
  <si>
    <t>Tri Budiyanti</t>
  </si>
  <si>
    <t>tri_budiyanti@yahoo.com</t>
  </si>
  <si>
    <t>081374426003</t>
  </si>
  <si>
    <t>keren</t>
  </si>
  <si>
    <t>1xSxerBtXFAESRlsbNM46mrn8TkLRMuqq</t>
  </si>
  <si>
    <t>https://drive.google.com/file/d/1xSxerBtXFAESRlsbNM46mrn8TkLRMuqq/view?usp=drivesdk</t>
  </si>
  <si>
    <t>ANJAS ASMARA, S.Si</t>
  </si>
  <si>
    <t>batissa_05@yahoo.co.id</t>
  </si>
  <si>
    <t>085267720914</t>
  </si>
  <si>
    <t>Penyuluh Lingkungan</t>
  </si>
  <si>
    <t>1iBzPwoB2AxcYTgWKiph4OKL4UpwRPJmS</t>
  </si>
  <si>
    <t>https://drive.google.com/file/d/1iBzPwoB2AxcYTgWKiph4OKL4UpwRPJmS/view?usp=drivesdk</t>
  </si>
  <si>
    <t>Jonni Angga Ega Situmorang</t>
  </si>
  <si>
    <t>anggasitumorang0020@gmail.com</t>
  </si>
  <si>
    <t>Mahasiswa pertanian</t>
  </si>
  <si>
    <t>Dari saya sendiri sebagai mahasiswa pertanian tentunya sangat membantu dan menambah wawasan yg cukup untuk sebagai acuan saya kedepan.. 
Kesan : tetap lah jaya pertanian Indonesia salam satu jiwa</t>
  </si>
  <si>
    <t>1-TugIwDQQft4EShV4F-uKL8rJOexdXui</t>
  </si>
  <si>
    <t>https://drive.google.com/file/d/1-TugIwDQQft4EShV4F-uKL8rJOexdXui/view?usp=drivesdk</t>
  </si>
  <si>
    <t>Hamid saepudin</t>
  </si>
  <si>
    <t>hamidsaepudin1234@gmail.com</t>
  </si>
  <si>
    <t>081281126653</t>
  </si>
  <si>
    <t>1vEpnybNd9KAgzlvZD36rmrfshfskgh4L</t>
  </si>
  <si>
    <t>https://drive.google.com/file/d/1vEpnybNd9KAgzlvZD36rmrfshfskgh4L/view?usp=drivesdk</t>
  </si>
  <si>
    <t>Agung Wicaksono, SP</t>
  </si>
  <si>
    <t>agung_swcsn@yahoo.com</t>
  </si>
  <si>
    <t>089601969088</t>
  </si>
  <si>
    <t>pusat</t>
  </si>
  <si>
    <t>Pusat</t>
  </si>
  <si>
    <t>1lKzlIMkWPCN1_9qbDAXn-OZgdhNlkNnm</t>
  </si>
  <si>
    <t>https://drive.google.com/file/d/1lKzlIMkWPCN1_9qbDAXn-OZgdhNlkNnm/view?usp=drivesdk</t>
  </si>
  <si>
    <t>Anik Sumariyati, STP</t>
  </si>
  <si>
    <t>sumariyatianik@gmail.com</t>
  </si>
  <si>
    <t>082213873674</t>
  </si>
  <si>
    <t>1sd77CwVT3icQLD-ACJD0BUhzQWZWxboS</t>
  </si>
  <si>
    <t>https://drive.google.com/file/d/1sd77CwVT3icQLD-ACJD0BUhzQWZWxboS/view?usp=drivesdk</t>
  </si>
  <si>
    <t>NURMEGAWATI, SP</t>
  </si>
  <si>
    <t>nurmegaafra@gmail.com</t>
  </si>
  <si>
    <t>082320812395</t>
  </si>
  <si>
    <t>Terus memberikan kemajuan buat para petani</t>
  </si>
  <si>
    <t>1zjGRv-XV3-g4j_IjSfe08pgvjt-vmB7j</t>
  </si>
  <si>
    <t>https://drive.google.com/file/d/1zjGRv-XV3-g4j_IjSfe08pgvjt-vmB7j/view?usp=drivesdk</t>
  </si>
  <si>
    <t>Document successfully created; Document successfully merged; PDF created; !!Error Sending Emails: Service invoked too many times for one day: email.; Run via form trigger as irchamriyadi2000@gmail.com; Timestamp: Sep 6 2021 11:00 PM</t>
  </si>
  <si>
    <t>M. Marwan Natsir, SP</t>
  </si>
  <si>
    <t>marwanppnspaaer@gmail.com</t>
  </si>
  <si>
    <t>08125839574</t>
  </si>
  <si>
    <t>Kepala seksi</t>
  </si>
  <si>
    <t xml:space="preserve">Sangat Bagus </t>
  </si>
  <si>
    <t>13kdnzoyKh_zdndE0RZw3sc1aBrSPxzyk</t>
  </si>
  <si>
    <t>https://drive.google.com/file/d/13kdnzoyKh_zdndE0RZw3sc1aBrSPxzyk/view?usp=drivesdk</t>
  </si>
  <si>
    <t xml:space="preserve">Miki Afriliya Sari, S. P. </t>
  </si>
  <si>
    <t>mikiafriliya@gmail.com</t>
  </si>
  <si>
    <t>082139099302</t>
  </si>
  <si>
    <t>1CJz05QkCUA8M4rg16m80GQrDHMWp8cYz</t>
  </si>
  <si>
    <t>https://drive.google.com/file/d/1CJz05QkCUA8M4rg16m80GQrDHMWp8cYz/view?usp=drivesdk</t>
  </si>
  <si>
    <t>M. AKBAR SHIDIQ</t>
  </si>
  <si>
    <t>akbarshidiq1@gmail.com</t>
  </si>
  <si>
    <t>0895401714215</t>
  </si>
  <si>
    <t>Alhamdulillh ilmunya sangat bermanfaat</t>
  </si>
  <si>
    <t>1LGd6W-VYGenc12WcvndaFeCy61Nkdr_o</t>
  </si>
  <si>
    <t>https://drive.google.com/file/d/1LGd6W-VYGenc12WcvndaFeCy61Nkdr_o/view?usp=drivesdk</t>
  </si>
  <si>
    <t>DEWI YUNITA, SST</t>
  </si>
  <si>
    <t>dewigunadi2016@gmail.com</t>
  </si>
  <si>
    <t>085269451961</t>
  </si>
  <si>
    <t>Ilmu nya bagus</t>
  </si>
  <si>
    <t>1xT0yaZmkcIiKgyOeFHG4dupvD0BcjGI-</t>
  </si>
  <si>
    <t>https://drive.google.com/file/d/1xT0yaZmkcIiKgyOeFHG4dupvD0BcjGI-/view?usp=drivesdk</t>
  </si>
  <si>
    <t>Okky Devina Dewi</t>
  </si>
  <si>
    <t>okkydevina93@gmail.com</t>
  </si>
  <si>
    <t>08117743999</t>
  </si>
  <si>
    <t>1CIfiCDuKq9geBnrTmAkgBqSvUTyKf2Jm</t>
  </si>
  <si>
    <t>https://drive.google.com/file/d/1CIfiCDuKq9geBnrTmAkgBqSvUTyKf2Jm/view?usp=drivesdk</t>
  </si>
  <si>
    <t>Jimry Ngantung, SP</t>
  </si>
  <si>
    <t>jimryngantung@gmail.com</t>
  </si>
  <si>
    <t>081342397180</t>
  </si>
  <si>
    <t>1n8YVSt6OjhKNwqbjtzKZqHTItsbwQ1PZ</t>
  </si>
  <si>
    <t>https://drive.google.com/file/d/1n8YVSt6OjhKNwqbjtzKZqHTItsbwQ1PZ/view?usp=drivesdk</t>
  </si>
  <si>
    <t>NURLATIFAH, SP</t>
  </si>
  <si>
    <t>nurlatifah.birn@gmail.com</t>
  </si>
  <si>
    <t>085277318786</t>
  </si>
  <si>
    <t>Ilmu yg bermanfaat lanjutkan tks</t>
  </si>
  <si>
    <t>1aQ34mIpTV-XLP52IfwWwyza1GogrQ8Mv</t>
  </si>
  <si>
    <t>https://drive.google.com/file/d/1aQ34mIpTV-XLP52IfwWwyza1GogrQ8Mv/view?usp=drivesdk</t>
  </si>
  <si>
    <t>R. Purwoko Hendrawan</t>
  </si>
  <si>
    <t>purwokohendrawan@gmail.com</t>
  </si>
  <si>
    <t>088212847759</t>
  </si>
  <si>
    <t>Sangat bermanfaat di tunggu berikutnya</t>
  </si>
  <si>
    <t>1IeGoHx-vHrcHlk2kFiCu6syDEu7QtADZ</t>
  </si>
  <si>
    <t>https://drive.google.com/file/d/1IeGoHx-vHrcHlk2kFiCu6syDEu7QtADZ/view?usp=drivesdk</t>
  </si>
  <si>
    <t>Adi Hidayat T</t>
  </si>
  <si>
    <t>adihidayatt22@gmail.com</t>
  </si>
  <si>
    <t>085730402274</t>
  </si>
  <si>
    <t>Sangat menarik dan perlu di aplikasikan</t>
  </si>
  <si>
    <t>12fhSw2DLkT21BULQtkjiysfcZrtXb7MA</t>
  </si>
  <si>
    <t>https://drive.google.com/file/d/12fhSw2DLkT21BULQtkjiysfcZrtXb7MA/view?usp=drivesdk</t>
  </si>
  <si>
    <t>Ibham Sobri,A.Mf</t>
  </si>
  <si>
    <t>ibhamsobri@gmail.com</t>
  </si>
  <si>
    <t>085227945004</t>
  </si>
  <si>
    <t>1bXWlFoIEBcBS-1EZolNHP3xqOGZU9dsj</t>
  </si>
  <si>
    <t>https://drive.google.com/file/d/1bXWlFoIEBcBS-1EZolNHP3xqOGZU9dsj/view?usp=drivesdk</t>
  </si>
  <si>
    <t>Ana Fuji Larasati, SP</t>
  </si>
  <si>
    <t>anafujilarasati67@gmail.com</t>
  </si>
  <si>
    <t>09889932636</t>
  </si>
  <si>
    <t>menarik dan bermanfaat</t>
  </si>
  <si>
    <t>1QxtOQrNFICKmpoWEY-VsFiqZFYGCTQxQ</t>
  </si>
  <si>
    <t>https://drive.google.com/file/d/1QxtOQrNFICKmpoWEY-VsFiqZFYGCTQxQ/view?usp=drivesdk</t>
  </si>
  <si>
    <t>ERITHRINA ROSMARINI, SP</t>
  </si>
  <si>
    <t>luvy.luverry@gmail.com</t>
  </si>
  <si>
    <t>081230376935</t>
  </si>
  <si>
    <t>1QnwnIViFOHySxDqLHHvPfw_4A3DZUANd</t>
  </si>
  <si>
    <t>https://drive.google.com/file/d/1QnwnIViFOHySxDqLHHvPfw_4A3DZUANd/view?usp=drivesdk</t>
  </si>
  <si>
    <t>Nelly,SE.MM</t>
  </si>
  <si>
    <t>Nelly@serambimekkah.ac.id</t>
  </si>
  <si>
    <t>0811683487</t>
  </si>
  <si>
    <t>DOSEN SWASTA</t>
  </si>
  <si>
    <t>Ilmu sangat bermanfaat</t>
  </si>
  <si>
    <t>1p2xsgQXHtN5D6XnhAhwNM6E08acS81EI</t>
  </si>
  <si>
    <t>https://drive.google.com/file/d/1p2xsgQXHtN5D6XnhAhwNM6E08acS81EI/view?usp=drivesdk</t>
  </si>
  <si>
    <t>13hzwFpNvn2mUWplE6nn0RjX12nxAiOqa</t>
  </si>
  <si>
    <t>https://drive.google.com/file/d/13hzwFpNvn2mUWplE6nn0RjX12nxAiOqa/view?usp=drivesdk</t>
  </si>
  <si>
    <t>SUTOYO</t>
  </si>
  <si>
    <t>toy_bptp@yahoo.com</t>
  </si>
  <si>
    <t>082223159313</t>
  </si>
  <si>
    <t>Materinya ckp lengkap, terima kasih..</t>
  </si>
  <si>
    <t>165_nphEcWv-Y1hW8eE67o0iXqjYMHghW</t>
  </si>
  <si>
    <t>https://drive.google.com/file/d/165_nphEcWv-Y1hW8eE67o0iXqjYMHghW/view?usp=drivesdk</t>
  </si>
  <si>
    <t>Ery Ridho Rahmi</t>
  </si>
  <si>
    <t>ridhoery7@gmail.com</t>
  </si>
  <si>
    <t>085974034546</t>
  </si>
  <si>
    <t>1_FE4bRxCzwckm7V6ZxMpP0_60AdSmb1P</t>
  </si>
  <si>
    <t>https://drive.google.com/file/d/1_FE4bRxCzwckm7V6ZxMpP0_60AdSmb1P/view?usp=drivesdk</t>
  </si>
  <si>
    <t xml:space="preserve">drh. DANANG PRASETYO HARIADI </t>
  </si>
  <si>
    <t>mazdan99@gmail.com</t>
  </si>
  <si>
    <t>081234329330</t>
  </si>
  <si>
    <t xml:space="preserve">Cukup bermanfaat </t>
  </si>
  <si>
    <t>1JGYbzKhHZ0-uqIFLBH-b9lPsiuQFTVBS</t>
  </si>
  <si>
    <t>https://drive.google.com/file/d/1JGYbzKhHZ0-uqIFLBH-b9lPsiuQFTVBS/view?usp=drivesdk</t>
  </si>
  <si>
    <t xml:space="preserve">MUHAMMAD SYAFRILA MANSUR </t>
  </si>
  <si>
    <t xml:space="preserve">Filafila1414914@gmail.com </t>
  </si>
  <si>
    <t>085731046181</t>
  </si>
  <si>
    <t>Ptt pk</t>
  </si>
  <si>
    <t>131zsyd1FQaigryMH-bxNBGX-EF3yOYWA</t>
  </si>
  <si>
    <t>https://drive.google.com/file/d/131zsyd1FQaigryMH-bxNBGX-EF3yOYWA/view?usp=drivesdk</t>
  </si>
  <si>
    <t>Hendra Yusran Siry</t>
  </si>
  <si>
    <t>hendrasiry@gmail.com</t>
  </si>
  <si>
    <t>08129143536</t>
  </si>
  <si>
    <t xml:space="preserve">Informatif </t>
  </si>
  <si>
    <t>1ExrcTdcf6K9imF3_iOvlZ3MM-nZ1y5_C</t>
  </si>
  <si>
    <t>https://drive.google.com/file/d/1ExrcTdcf6K9imF3_iOvlZ3MM-nZ1y5_C/view?usp=drivesdk</t>
  </si>
  <si>
    <t>Ribut Hadi Sutrisno</t>
  </si>
  <si>
    <t>ribut.lumajang@gmail.com</t>
  </si>
  <si>
    <t>085331615861</t>
  </si>
  <si>
    <t>Bagus dan cukup membanggakan</t>
  </si>
  <si>
    <t>1e2V2_XgZp3lp72ZfjgErU_dNnX9vCm9j</t>
  </si>
  <si>
    <t>https://drive.google.com/file/d/1e2V2_XgZp3lp72ZfjgErU_dNnX9vCm9j/view?usp=drivesdk</t>
  </si>
  <si>
    <t>Document successfully created; Document successfully merged; PDF created; !!Error Sending Emails: Service invoked too many times for one day: email.; Run via form trigger as irchamriyadi2000@gmail.com; Timestamp: Sep 6 2021 11:01 PM</t>
  </si>
  <si>
    <t>Emma Regina Pinem</t>
  </si>
  <si>
    <t>emmareginapinem@gmail.com</t>
  </si>
  <si>
    <t>081260664660</t>
  </si>
  <si>
    <t>11oi11gIb-GH2C9L5IQ-hbx42Evk6I5nY</t>
  </si>
  <si>
    <t>https://drive.google.com/file/d/11oi11gIb-GH2C9L5IQ-hbx42Evk6I5nY/view?usp=drivesdk</t>
  </si>
  <si>
    <t>Damnia SP</t>
  </si>
  <si>
    <t>damnia86@gmail.com</t>
  </si>
  <si>
    <t>085342338512</t>
  </si>
  <si>
    <t>Terimakasih dngn kegiatan yang telah dilaksanakan</t>
  </si>
  <si>
    <t>1HyywLI9AvaMDek2WSnPA49l2NFPxW6wk</t>
  </si>
  <si>
    <t>https://drive.google.com/file/d/1HyywLI9AvaMDek2WSnPA49l2NFPxW6wk/view?usp=drivesdk</t>
  </si>
  <si>
    <t>Pagiyanto, S.ST</t>
  </si>
  <si>
    <t>pagi73yanto@gmail.com</t>
  </si>
  <si>
    <t>Dapat menambah ilmu dan wawasan</t>
  </si>
  <si>
    <t>1klYmfE5RRkk3UL4jlEPWgNlyqz_SURjq</t>
  </si>
  <si>
    <t>https://drive.google.com/file/d/1klYmfE5RRkk3UL4jlEPWgNlyqz_SURjq/view?usp=drivesdk</t>
  </si>
  <si>
    <t>Urip Bintoro</t>
  </si>
  <si>
    <t>uripbintoro1@gmail.com</t>
  </si>
  <si>
    <t>+6285156972503</t>
  </si>
  <si>
    <t>1l7EXi5fOjiuY02cbbN6Nr_b5cxWx-RIk</t>
  </si>
  <si>
    <t>https://drive.google.com/file/d/1l7EXi5fOjiuY02cbbN6Nr_b5cxWx-RIk/view?usp=drivesdk</t>
  </si>
  <si>
    <t>IRMA JULIANTI KUSUMADEWI, SP.</t>
  </si>
  <si>
    <t>kusumadewi.irma@gmail.com</t>
  </si>
  <si>
    <t>082332502324</t>
  </si>
  <si>
    <t>1MjRJgh9e-r7bNdEl0q_j6I88B-WVUtaH</t>
  </si>
  <si>
    <t>https://drive.google.com/file/d/1MjRJgh9e-r7bNdEl0q_j6I88B-WVUtaH/view?usp=drivesdk</t>
  </si>
  <si>
    <t>Siti Solihat.S.Pt</t>
  </si>
  <si>
    <t>sitiihat717@gmail.com</t>
  </si>
  <si>
    <t>085353698911</t>
  </si>
  <si>
    <t>1la_5IfAnFCx-__TXKVUhDNR2jbkysO0j</t>
  </si>
  <si>
    <t>https://drive.google.com/file/d/1la_5IfAnFCx-__TXKVUhDNR2jbkysO0j/view?usp=drivesdk</t>
  </si>
  <si>
    <t>SUBAGJA S. UBAEDILLAH</t>
  </si>
  <si>
    <t>agrobisnis.co@gmail.com</t>
  </si>
  <si>
    <t>08881137075</t>
  </si>
  <si>
    <t>1Blfcz2RKjhBKbsJbP44y2QJ21k3A38iO</t>
  </si>
  <si>
    <t>https://drive.google.com/file/d/1Blfcz2RKjhBKbsJbP44y2QJ21k3A38iO/view?usp=drivesdk</t>
  </si>
  <si>
    <t>YUSTINA KELLEN, SP</t>
  </si>
  <si>
    <t>yustinakellen90232@gmail.com</t>
  </si>
  <si>
    <t>081240567576</t>
  </si>
  <si>
    <t>Staf bptph</t>
  </si>
  <si>
    <t>Asn</t>
  </si>
  <si>
    <t xml:space="preserve">Terimakasih untuk webinar hari ini menambah wawasan dan bermanfaat dalam kerja. </t>
  </si>
  <si>
    <t>17yNYnRey6zInCbeoD48wkRcm54cTVxGI</t>
  </si>
  <si>
    <t>https://drive.google.com/file/d/17yNYnRey6zInCbeoD48wkRcm54cTVxGI/view?usp=drivesdk</t>
  </si>
  <si>
    <t>Document successfully created; Document successfully merged; PDF created; !!Error Sending Emails: Service invoked too many times for one day: email.; Run via form trigger as irchamriyadi2000@gmail.com; Timestamp: Sep 6 2021 11:02 PM</t>
  </si>
  <si>
    <t>SLAMET EKO SUDIRMAN, SP</t>
  </si>
  <si>
    <t>slametrnd@gmail.com</t>
  </si>
  <si>
    <t>081542054318</t>
  </si>
  <si>
    <t>Tambah ilmu dan pengetahuan</t>
  </si>
  <si>
    <t>1bpvBaP8jR9rcyZRqsWi9MP_D-eIPlOFO</t>
  </si>
  <si>
    <t>https://drive.google.com/file/d/1bpvBaP8jR9rcyZRqsWi9MP_D-eIPlOFO/view?usp=drivesdk</t>
  </si>
  <si>
    <t>ASMUNI</t>
  </si>
  <si>
    <t>uni.asmuni@gmail.com</t>
  </si>
  <si>
    <t>085642459221</t>
  </si>
  <si>
    <t>1k_U15Jd3sZdUwEpfhEIdM8q51oXqWCzv</t>
  </si>
  <si>
    <t>https://drive.google.com/file/d/1k_U15Jd3sZdUwEpfhEIdM8q51oXqWCzv/view?usp=drivesdk</t>
  </si>
  <si>
    <t>RUSLAN</t>
  </si>
  <si>
    <t>ruslanhabend@gmail.com</t>
  </si>
  <si>
    <t>085258569463</t>
  </si>
  <si>
    <t>Mantp</t>
  </si>
  <si>
    <t>19GaIrp_ZEot-IbeXjHQh6fCnncas12r3</t>
  </si>
  <si>
    <t>https://drive.google.com/file/d/19GaIrp_ZEot-IbeXjHQh6fCnncas12r3/view?usp=drivesdk</t>
  </si>
  <si>
    <t>Hariyani,SP</t>
  </si>
  <si>
    <t>hani35564@gmail.com</t>
  </si>
  <si>
    <t>08115373338</t>
  </si>
  <si>
    <t>Penyuluh daerah</t>
  </si>
  <si>
    <t>Semoga menambah wawasan</t>
  </si>
  <si>
    <t>1-YFopBmvCSHZWUQjZ2Zx8iDQHtEZt5uZ</t>
  </si>
  <si>
    <t>https://drive.google.com/file/d/1-YFopBmvCSHZWUQjZ2Zx8iDQHtEZt5uZ/view?usp=drivesdk</t>
  </si>
  <si>
    <t>Winarno</t>
  </si>
  <si>
    <t>winarnonano71@yahoo.co.id</t>
  </si>
  <si>
    <t>085204851384</t>
  </si>
  <si>
    <t>PTT- PK</t>
  </si>
  <si>
    <t>1HudMaxMTlChaVk30urxh_Mz4pmzmKcG7</t>
  </si>
  <si>
    <t>https://drive.google.com/file/d/1HudMaxMTlChaVk30urxh_Mz4pmzmKcG7/view?usp=drivesdk</t>
  </si>
  <si>
    <t>SYARIFUDDIN, S.ST</t>
  </si>
  <si>
    <t>syarifuddinlippang@gmail.com</t>
  </si>
  <si>
    <t>081380336666</t>
  </si>
  <si>
    <t>1gihItsHES_JVOW8nyXGoy305C6vXyhBW</t>
  </si>
  <si>
    <t>https://drive.google.com/file/d/1gihItsHES_JVOW8nyXGoy305C6vXyhBW/view?usp=drivesdk</t>
  </si>
  <si>
    <t xml:space="preserve">Wikanti hartati </t>
  </si>
  <si>
    <t>firzatullahmjmj1@gmail.com</t>
  </si>
  <si>
    <t>083869308192</t>
  </si>
  <si>
    <t>1noILTWQruGiM677UajTQo74QLB1sFwhs</t>
  </si>
  <si>
    <t>https://drive.google.com/file/d/1noILTWQruGiM677UajTQo74QLB1sFwhs/view?usp=drivesdk</t>
  </si>
  <si>
    <t>Ir. Tanti palupi, MP</t>
  </si>
  <si>
    <t>tantipalupi13@gmail.com</t>
  </si>
  <si>
    <t>0811270701</t>
  </si>
  <si>
    <t>Kabid Bidang Hortkultura dan Perkebunan Kab. brebes</t>
  </si>
  <si>
    <t>sangat bermanfaat dan dalam penyampaian sangat jelas</t>
  </si>
  <si>
    <t>1KGCMEmlssyImNJa0HrrerI5okdUhq7uS</t>
  </si>
  <si>
    <t>https://drive.google.com/file/d/1KGCMEmlssyImNJa0HrrerI5okdUhq7uS/view?usp=drivesdk</t>
  </si>
  <si>
    <t>Ali Sodikin</t>
  </si>
  <si>
    <t>alisodikin71@yahoo.com</t>
  </si>
  <si>
    <t>085310772369</t>
  </si>
  <si>
    <t>1VFZppMQ_tYTlNJdLOtJN6N_YksAyoOnQ</t>
  </si>
  <si>
    <t>https://drive.google.com/file/d/1VFZppMQ_tYTlNJdLOtJN6N_YksAyoOnQ/view?usp=drivesdk</t>
  </si>
  <si>
    <t xml:space="preserve">MASEDI SUGIANTONO </t>
  </si>
  <si>
    <t>masedi.sugianto86@gmail.com</t>
  </si>
  <si>
    <t>085231833855</t>
  </si>
  <si>
    <t>Sangat bermanfaat untuk menambah pengetahuan saya tentang perbenihan hortikultura</t>
  </si>
  <si>
    <t>1EGeE5tMJIAboMKQVndIHqmbXN37TEQpV</t>
  </si>
  <si>
    <t>https://drive.google.com/file/d/1EGeE5tMJIAboMKQVndIHqmbXN37TEQpV/view?usp=drivesdk</t>
  </si>
  <si>
    <t>Moch Choirur Rosidin, SP</t>
  </si>
  <si>
    <t xml:space="preserve">kangrosid27@gmail.com </t>
  </si>
  <si>
    <t>081357483802</t>
  </si>
  <si>
    <t xml:space="preserve">Istimewa </t>
  </si>
  <si>
    <t>1O4SC-khnSe9FEEBSazdh8ADXt3pXfOoa</t>
  </si>
  <si>
    <t>https://drive.google.com/file/d/1O4SC-khnSe9FEEBSazdh8ADXt3pXfOoa/view?usp=drivesdk</t>
  </si>
  <si>
    <t>Document successfully created; Document successfully merged; PDF created; !!Error Sending Emails: Service invoked too many times for one day: email.; Run via form trigger as irchamriyadi2000@gmail.com; Timestamp: Sep 6 2021 11:03 PM</t>
  </si>
  <si>
    <t>MAULIDYA FAJRIN</t>
  </si>
  <si>
    <t>maulidya.fajrin410@gmail.com</t>
  </si>
  <si>
    <t>085935372450</t>
  </si>
  <si>
    <t>Menarik dan Informatif</t>
  </si>
  <si>
    <t>1MhNSCw9hqoKb6EhYyfg0JmbbrCqBHcQB</t>
  </si>
  <si>
    <t>https://drive.google.com/file/d/1MhNSCw9hqoKb6EhYyfg0JmbbrCqBHcQB/view?usp=drivesdk</t>
  </si>
  <si>
    <t>ITA MARZATI, S.Pt</t>
  </si>
  <si>
    <t>itamarzati@gmail.com</t>
  </si>
  <si>
    <t>085366221999</t>
  </si>
  <si>
    <t>OK</t>
  </si>
  <si>
    <t>1vgD7Ixi0Fq8zG3upwyle7HFjbaZYz6b_</t>
  </si>
  <si>
    <t>https://drive.google.com/file/d/1vgD7Ixi0Fq8zG3upwyle7HFjbaZYz6b_/view?usp=drivesdk</t>
  </si>
  <si>
    <t>RATNA FADILAH CATUR BUDIATI</t>
  </si>
  <si>
    <t>ratna_fadilah32@yahoo.co.id</t>
  </si>
  <si>
    <t>085201519668</t>
  </si>
  <si>
    <t>1PUjxdOh4bqVuiwmQ8YQUZX7EerWX1qRa</t>
  </si>
  <si>
    <t>https://drive.google.com/file/d/1PUjxdOh4bqVuiwmQ8YQUZX7EerWX1qRa/view?usp=drivesdk</t>
  </si>
  <si>
    <t>HERDI</t>
  </si>
  <si>
    <t>herdidamiri@gmail.com</t>
  </si>
  <si>
    <t>089693737606</t>
  </si>
  <si>
    <t>terima kasih atas webinarnya semoga penyuluh di indonesia dapat menerapkannya di lapangan</t>
  </si>
  <si>
    <t>1D0vSnpADGDuScZCh3-U6B3AR18IOprTA</t>
  </si>
  <si>
    <t>https://drive.google.com/file/d/1D0vSnpADGDuScZCh3-U6B3AR18IOprTA/view?usp=drivesdk</t>
  </si>
  <si>
    <t>Heri Susanto S.E</t>
  </si>
  <si>
    <t>beri.persegofc@gmail.com</t>
  </si>
  <si>
    <t>081369600800</t>
  </si>
  <si>
    <t xml:space="preserve">Luar biasa , </t>
  </si>
  <si>
    <t>1vp3xGn6WOIywDyn9Olpin49c7chN_sJr</t>
  </si>
  <si>
    <t>https://drive.google.com/file/d/1vp3xGn6WOIywDyn9Olpin49c7chN_sJr/view?usp=drivesdk</t>
  </si>
  <si>
    <t>Achmad Cholil, SP</t>
  </si>
  <si>
    <t>choliel1979@gmail.com</t>
  </si>
  <si>
    <t>08563270994</t>
  </si>
  <si>
    <t>Tambah ilmu</t>
  </si>
  <si>
    <t>128VIRRvO3j-oaADr2e4ZKXwehrJmt2Ql</t>
  </si>
  <si>
    <t>https://drive.google.com/file/d/128VIRRvO3j-oaADr2e4ZKXwehrJmt2Ql/view?usp=drivesdk</t>
  </si>
  <si>
    <t>Document successfully created; Document successfully merged; PDF created; !!Error Sending Emails: Service invoked too many times for one day: email.; Run via form trigger as irchamriyadi2000@gmail.com; Timestamp: Sep 6 2021 11:04 PM</t>
  </si>
  <si>
    <t>Aryonaldo</t>
  </si>
  <si>
    <t>fathanaldo@gmail.com</t>
  </si>
  <si>
    <t>088229247094</t>
  </si>
  <si>
    <t>mohon ada tindaklanjut untk pendampingan</t>
  </si>
  <si>
    <t>1exx8vmHPyRXlvHgO2sMTypyfIGQpq-UD</t>
  </si>
  <si>
    <t>https://drive.google.com/file/d/1exx8vmHPyRXlvHgO2sMTypyfIGQpq-UD/view?usp=drivesdk</t>
  </si>
  <si>
    <t>JAUHAR MANIKAM, SP.,MM</t>
  </si>
  <si>
    <t>Manikamj@gmail.com</t>
  </si>
  <si>
    <t>085397061381</t>
  </si>
  <si>
    <t>Analis Benih</t>
  </si>
  <si>
    <t>Materi n narasumber ok</t>
  </si>
  <si>
    <t>1_wclkhIphRhWzIpYAOUpm-Gl02tBoO2Y</t>
  </si>
  <si>
    <t>https://drive.google.com/file/d/1_wclkhIphRhWzIpYAOUpm-Gl02tBoO2Y/view?usp=drivesdk</t>
  </si>
  <si>
    <t>MARIA CHORELIN SPt</t>
  </si>
  <si>
    <t>mariachorelin@gmail.com</t>
  </si>
  <si>
    <t>081278619065</t>
  </si>
  <si>
    <t>1H7ywJGOU3wpVEiuQ28gA33CCwrzUXPGg</t>
  </si>
  <si>
    <t>https://drive.google.com/file/d/1H7ywJGOU3wpVEiuQ28gA33CCwrzUXPGg/view?usp=drivesdk</t>
  </si>
  <si>
    <t>Alin Ali Muhyidin ZA</t>
  </si>
  <si>
    <t>alin_muhyidin@yahoo.id</t>
  </si>
  <si>
    <t>081809136252</t>
  </si>
  <si>
    <t>1oJPJEQxtmCoJ6VVuaSm1dfWoBqw3d25W</t>
  </si>
  <si>
    <t>https://drive.google.com/file/d/1oJPJEQxtmCoJ6VVuaSm1dfWoBqw3d25W/view?usp=drivesdk</t>
  </si>
  <si>
    <t>SYAH RIA REZA,.SP, MM</t>
  </si>
  <si>
    <t>Sering bikin webinar ini agar sy bisa tambah ilmu yg bermanfaat</t>
  </si>
  <si>
    <t>1O5MmeAN5aWmze9yNm88atPVIZOWyjiFA</t>
  </si>
  <si>
    <t>https://drive.google.com/file/d/1O5MmeAN5aWmze9yNm88atPVIZOWyjiFA/view?usp=drivesdk</t>
  </si>
  <si>
    <t>Firman Abdul Aziz, S.TP</t>
  </si>
  <si>
    <t>abdulaziz.firman1978@gmail.com</t>
  </si>
  <si>
    <t>081212538378</t>
  </si>
  <si>
    <t>Maju Terus Hortikultura Nusantara!!!</t>
  </si>
  <si>
    <t>1_imUQ9NwsJz90fG--29T-q3rZHt5N4gX</t>
  </si>
  <si>
    <t>https://drive.google.com/file/d/1_imUQ9NwsJz90fG--29T-q3rZHt5N4gX/view?usp=drivesdk</t>
  </si>
  <si>
    <t>Roland Hutadjulu, SP, MM</t>
  </si>
  <si>
    <t>rolandhutadjulu@pertanian.go.id</t>
  </si>
  <si>
    <t>081289775018</t>
  </si>
  <si>
    <t>Bimteknya sanagat baik dan terus di kembangkan dan ditingkatkan</t>
  </si>
  <si>
    <t>1Jp92YJ-uBX4ZNrYx9t9nUhdz414KjzpB</t>
  </si>
  <si>
    <t>https://drive.google.com/file/d/1Jp92YJ-uBX4ZNrYx9t9nUhdz414KjzpB/view?usp=drivesdk</t>
  </si>
  <si>
    <t>Bagus...lanjutkan...</t>
  </si>
  <si>
    <t>19FWYjcsIEpg8wZrE6XE-F1rb8s8CuFzF</t>
  </si>
  <si>
    <t>https://drive.google.com/file/d/19FWYjcsIEpg8wZrE6XE-F1rb8s8CuFzF/view?usp=drivesdk</t>
  </si>
  <si>
    <t>Akri Eko Yulianto, S.E., S.T.P, M.Si</t>
  </si>
  <si>
    <t>ekojuliantokendari@gmail.com</t>
  </si>
  <si>
    <t>081341872999</t>
  </si>
  <si>
    <t>Sertifikasi Mutu Benih Mantap untuk menginhdari benih abal-abal</t>
  </si>
  <si>
    <t>1v5sZTxgV759w0ue6YKRXIMY9w_JDqWAD</t>
  </si>
  <si>
    <t>https://drive.google.com/file/d/1v5sZTxgV759w0ue6YKRXIMY9w_JDqWAD/view?usp=drivesdk</t>
  </si>
  <si>
    <t>AKHWAN PRIYANTO, SP</t>
  </si>
  <si>
    <t>akhwanpriyanto007@gmail.com</t>
  </si>
  <si>
    <t>081542134885</t>
  </si>
  <si>
    <t>1EHSJjWNRPg6slbYCiy90ibo2BWmMmaBP</t>
  </si>
  <si>
    <t>https://drive.google.com/file/d/1EHSJjWNRPg6slbYCiy90ibo2BWmMmaBP/view?usp=drivesdk</t>
  </si>
  <si>
    <t>SUMARYATI SPt</t>
  </si>
  <si>
    <t>jengsrimanis@gmail.com</t>
  </si>
  <si>
    <t>082141111474</t>
  </si>
  <si>
    <t>MENAMBAH WAWASAN</t>
  </si>
  <si>
    <t>1lC3F2GLSjKQ0tf7CuvR4DBYZZjaFBnAe</t>
  </si>
  <si>
    <t>https://drive.google.com/file/d/1lC3F2GLSjKQ0tf7CuvR4DBYZZjaFBnAe/view?usp=drivesdk</t>
  </si>
  <si>
    <t>SANGRANI ANNISA DEWI, S.P.</t>
  </si>
  <si>
    <t>sangranibrahim@gmail.com</t>
  </si>
  <si>
    <t>08562517785</t>
  </si>
  <si>
    <t>Semoga pisang Indonesia semakin dikenaL dunia</t>
  </si>
  <si>
    <t>1OYGCUle3nUciZ851F34PqDaAKdKAJEgl</t>
  </si>
  <si>
    <t>https://drive.google.com/file/d/1OYGCUle3nUciZ851F34PqDaAKdKAJEgl/view?usp=drivesdk</t>
  </si>
  <si>
    <t>Kristian Widya Sutrisna,S.P.</t>
  </si>
  <si>
    <t>Wkristian31@gmail.com</t>
  </si>
  <si>
    <t>082135814656</t>
  </si>
  <si>
    <t>Joss maju terus petani Indonesia</t>
  </si>
  <si>
    <t>1CmSO5VzLEIgbnYkCrtb7_MTf0xbxb_3N</t>
  </si>
  <si>
    <t>https://drive.google.com/file/d/1CmSO5VzLEIgbnYkCrtb7_MTf0xbxb_3N/view?usp=drivesdk</t>
  </si>
  <si>
    <t>YOHANA, SP</t>
  </si>
  <si>
    <t>yohanapaidi@gmail.com</t>
  </si>
  <si>
    <t>08116655828</t>
  </si>
  <si>
    <t>Semoga tetap berlanjut dengan topik yang lebih menarik lagi sesuai dengan program strategis kementan.</t>
  </si>
  <si>
    <t>1dybY7pHu4kPioBFCoTAWBHVBVE8j07Q4</t>
  </si>
  <si>
    <t>https://drive.google.com/file/d/1dybY7pHu4kPioBFCoTAWBHVBVE8j07Q4/view?usp=drivesdk</t>
  </si>
  <si>
    <t xml:space="preserve">CHOIRUL ISNAINI </t>
  </si>
  <si>
    <t>choirulisnaini91858@gmail.com</t>
  </si>
  <si>
    <t>081335104243</t>
  </si>
  <si>
    <t xml:space="preserve">Materinya Bagus dan Menarik </t>
  </si>
  <si>
    <t>1jNPSJLmyp8AvllAbhTHC7aMJOB7X7YeY</t>
  </si>
  <si>
    <t>https://drive.google.com/file/d/1jNPSJLmyp8AvllAbhTHC7aMJOB7X7YeY/view?usp=drivesdk</t>
  </si>
  <si>
    <t>Salfi</t>
  </si>
  <si>
    <t>salfi98@gmail.com</t>
  </si>
  <si>
    <t>082242973795</t>
  </si>
  <si>
    <t>Terima kasih telah berpartisipasi</t>
  </si>
  <si>
    <t>1i3_06YsumqRvnPePSbUnaW-5plbjfGb6</t>
  </si>
  <si>
    <t>https://drive.google.com/file/d/1i3_06YsumqRvnPePSbUnaW-5plbjfGb6/view?usp=drivesdk</t>
  </si>
  <si>
    <t>1SpRi5F0R-hC0-soZBZGzTJOIQ0vg25Dt</t>
  </si>
  <si>
    <t>https://drive.google.com/file/d/1SpRi5F0R-hC0-soZBZGzTJOIQ0vg25Dt/view?usp=drivesdk</t>
  </si>
  <si>
    <t>Ir. I Wayan Sudarma</t>
  </si>
  <si>
    <t>sudarmawn@gmail.com</t>
  </si>
  <si>
    <t>081338367801</t>
  </si>
  <si>
    <t>Ppk</t>
  </si>
  <si>
    <t>Perlu contoh nyata yg SDH jalan bagus</t>
  </si>
  <si>
    <t>1VYNqVMa9nZzJG9uCluObZz6MtpcOJuqI</t>
  </si>
  <si>
    <t>https://drive.google.com/file/d/1VYNqVMa9nZzJG9uCluObZz6MtpcOJuqI/view?usp=drivesdk</t>
  </si>
  <si>
    <t>PRASETYO UTOMO, SP</t>
  </si>
  <si>
    <t>prasetyoutomo34@gmail.com</t>
  </si>
  <si>
    <t>081330027067</t>
  </si>
  <si>
    <t>1UscxEWvh1C774q89oz5BPH02nDkM-TfO</t>
  </si>
  <si>
    <t>https://drive.google.com/file/d/1UscxEWvh1C774q89oz5BPH02nDkM-TfO/view?usp=drivesdk</t>
  </si>
  <si>
    <t>SHOLEH UDIN AL GHIFARI</t>
  </si>
  <si>
    <t>ghifari813@gmail.com</t>
  </si>
  <si>
    <t>0895365367766</t>
  </si>
  <si>
    <t>Acara yang bagus dan bermanfaat, menambah wawasan tentang perbenihan pisang</t>
  </si>
  <si>
    <t>1DXbOyY2LIraNnnVLcKRRD8JxQVXqrL3z</t>
  </si>
  <si>
    <t>https://drive.google.com/file/d/1DXbOyY2LIraNnnVLcKRRD8JxQVXqrL3z/view?usp=drivesdk</t>
  </si>
  <si>
    <t>LUQMANUL HAKIM, SP</t>
  </si>
  <si>
    <t>luqmanulhakim696@gmail.com</t>
  </si>
  <si>
    <t>085257668788</t>
  </si>
  <si>
    <t>1bxBPcXEg6ud90ThxLCMzVfpFjbwIRPyH</t>
  </si>
  <si>
    <t>https://drive.google.com/file/d/1bxBPcXEg6ud90ThxLCMzVfpFjbwIRPyH/view?usp=drivesdk</t>
  </si>
  <si>
    <t>Document successfully created; Document successfully merged; PDF created; !!Error Sending Emails: Service invoked too many times for one day: email.; Run via form trigger as irchamriyadi2000@gmail.com; Timestamp: Sep 6 2021 11:05 PM</t>
  </si>
  <si>
    <t>Elsi Meliansari</t>
  </si>
  <si>
    <t>elsimeli3@gmail.com</t>
  </si>
  <si>
    <t>082278317477</t>
  </si>
  <si>
    <t>PPL THL daerah Distannak Kab.Musi Rawas</t>
  </si>
  <si>
    <t>19zajlntwTBnfRfdo7vv38yY-AND7g-Jn</t>
  </si>
  <si>
    <t>https://drive.google.com/file/d/19zajlntwTBnfRfdo7vv38yY-AND7g-Jn/view?usp=drivesdk</t>
  </si>
  <si>
    <t>Fajar Anggraeni, SP. M.Ling</t>
  </si>
  <si>
    <t>fajar_deptan@yahoo.co.id</t>
  </si>
  <si>
    <t>081387746015</t>
  </si>
  <si>
    <t>1jMFd2gE86vL4OlXzcxrSA94nSsrMqyb9</t>
  </si>
  <si>
    <t>https://drive.google.com/file/d/1jMFd2gE86vL4OlXzcxrSA94nSsrMqyb9/view?usp=drivesdk</t>
  </si>
  <si>
    <t>Frengky Christian Ullu, S.Pt</t>
  </si>
  <si>
    <t>frengkychristianullu@gmail.com</t>
  </si>
  <si>
    <t>081230739682</t>
  </si>
  <si>
    <t>Sangat bermanfaat karena di kabupaten rote ndao pisang sangat baik untuk di budidayakan</t>
  </si>
  <si>
    <t>1gwvywemLnJezR7en_nG7Weyi3pHis4gK</t>
  </si>
  <si>
    <t>https://drive.google.com/file/d/1gwvywemLnJezR7en_nG7Weyi3pHis4gK/view?usp=drivesdk</t>
  </si>
  <si>
    <t>Suharyadi</t>
  </si>
  <si>
    <t>suharyadi.arya3112@gmail.com</t>
  </si>
  <si>
    <t>087871570787</t>
  </si>
  <si>
    <t>Tambah ilmu benih makasih</t>
  </si>
  <si>
    <t>1rKNAqM9quMO3gSpOcjPPITWZivUdN5ZR</t>
  </si>
  <si>
    <t>https://drive.google.com/file/d/1rKNAqM9quMO3gSpOcjPPITWZivUdN5ZR/view?usp=drivesdk</t>
  </si>
  <si>
    <t>FIRDAUS, S.P.</t>
  </si>
  <si>
    <t>sungebihak@gmail.com</t>
  </si>
  <si>
    <t>082299772282</t>
  </si>
  <si>
    <t>Kasi Pengolahan dan Pemasaran Hasil Tanaman Pangan dan Hortikultura</t>
  </si>
  <si>
    <t>Pengetahuan dan informasi yang sangat bermanfaat.</t>
  </si>
  <si>
    <t>1U5q8quh9kuukxflzk2xONO3qAPrVDAsI</t>
  </si>
  <si>
    <t>https://drive.google.com/file/d/1U5q8quh9kuukxflzk2xONO3qAPrVDAsI/view?usp=drivesdk</t>
  </si>
  <si>
    <t>Yenni Suhaida Siregar</t>
  </si>
  <si>
    <t>Yennisuhaida@gmail.com</t>
  </si>
  <si>
    <t>085275252766</t>
  </si>
  <si>
    <t>1th_qMIH3hZmShIf6hc_vCStuvcerZan-</t>
  </si>
  <si>
    <t>https://drive.google.com/file/d/1th_qMIH3hZmShIf6hc_vCStuvcerZan-/view?usp=drivesdk</t>
  </si>
  <si>
    <t>Suprapti,Sp</t>
  </si>
  <si>
    <t>prapti.0909@gmail.com</t>
  </si>
  <si>
    <t>081357627979</t>
  </si>
  <si>
    <t>Menyimak dan mengikuti</t>
  </si>
  <si>
    <t>1pmljbskGsa4Busqm6VeI6FXH8AeP-MK3</t>
  </si>
  <si>
    <t>https://drive.google.com/file/d/1pmljbskGsa4Busqm6VeI6FXH8AeP-MK3/view?usp=drivesdk</t>
  </si>
  <si>
    <t>SHINTA PUSPITASARI AS, SP</t>
  </si>
  <si>
    <t>shinta.puspitasarias99@gmail.com</t>
  </si>
  <si>
    <t>085221170062</t>
  </si>
  <si>
    <t>Bagus untuk menambah wawasan penyuluh</t>
  </si>
  <si>
    <t>1HK0a823ph94lXQRIemShm3B0vp9cUF_y</t>
  </si>
  <si>
    <t>https://drive.google.com/file/d/1HK0a823ph94lXQRIemShm3B0vp9cUF_y/view?usp=drivesdk</t>
  </si>
  <si>
    <t>IKA RESTYAWATI, SP</t>
  </si>
  <si>
    <t>restypratamahermawan@gmail.com</t>
  </si>
  <si>
    <t>081346331375</t>
  </si>
  <si>
    <t>Sangat mendukung materix</t>
  </si>
  <si>
    <t>1WxeduIu3_Z7jYygvsp7f7YAks0vdypAh</t>
  </si>
  <si>
    <t>https://drive.google.com/file/d/1WxeduIu3_Z7jYygvsp7f7YAks0vdypAh/view?usp=drivesdk</t>
  </si>
  <si>
    <t>Abdi Yunus</t>
  </si>
  <si>
    <t>abdiyunus328@gmail.com</t>
  </si>
  <si>
    <t>082216288739</t>
  </si>
  <si>
    <t>Dapat menamba ilmu tanaman pisang</t>
  </si>
  <si>
    <t>1xfuTgXpCgBWFBN_uNT919ba5XD-rO0YP</t>
  </si>
  <si>
    <t>https://drive.google.com/file/d/1xfuTgXpCgBWFBN_uNT919ba5XD-rO0YP/view?usp=drivesdk</t>
  </si>
  <si>
    <t>RIZALDI HALIM, A.Md</t>
  </si>
  <si>
    <t>alessiorizaldi@gmail.com</t>
  </si>
  <si>
    <t>08121898535</t>
  </si>
  <si>
    <t>1n1RC1G4RUqX7-iHKby0bFOWg0NNW5OVZ</t>
  </si>
  <si>
    <t>https://drive.google.com/file/d/1n1RC1G4RUqX7-iHKby0bFOWg0NNW5OVZ/view?usp=drivesdk</t>
  </si>
  <si>
    <t>OKTAMEYER P SAMOSIR, SP</t>
  </si>
  <si>
    <t>debbyidelpamanalu@gmail.com</t>
  </si>
  <si>
    <t>081325135348</t>
  </si>
  <si>
    <t>1cLz4TmiiDYpZUtPsuAC_6l2mwXNjuF0R</t>
  </si>
  <si>
    <t>https://drive.google.com/file/d/1cLz4TmiiDYpZUtPsuAC_6l2mwXNjuF0R/view?usp=drivesdk</t>
  </si>
  <si>
    <t>SUMIDI SP</t>
  </si>
  <si>
    <t>sifasafa32@gmail.com</t>
  </si>
  <si>
    <t>082143423515</t>
  </si>
  <si>
    <t>KTNA</t>
  </si>
  <si>
    <t>1vtZzdjQ_R7lgNnPhZ1O_QU2ws2IUH5SU</t>
  </si>
  <si>
    <t>https://drive.google.com/file/d/1vtZzdjQ_R7lgNnPhZ1O_QU2ws2IUH5SU/view?usp=drivesdk</t>
  </si>
  <si>
    <t>Document successfully created; Document successfully merged; PDF created; !!Error Sending Emails: Service invoked too many times for one day: email.; Run via form trigger as irchamriyadi2000@gmail.com; Timestamp: Sep 6 2021 11:06 PM</t>
  </si>
  <si>
    <t>Winadinata Grace Angelina Wijaya</t>
  </si>
  <si>
    <t>graceangelina2001@gmail.com</t>
  </si>
  <si>
    <t>081703891189</t>
  </si>
  <si>
    <t>Baguuss</t>
  </si>
  <si>
    <t>1H3C1gD-p5yS9hjhHEFNZU-sVU3oDqIaP</t>
  </si>
  <si>
    <t>https://drive.google.com/file/d/1H3C1gD-p5yS9hjhHEFNZU-sVU3oDqIaP/view?usp=drivesdk</t>
  </si>
  <si>
    <t>Ichsan Kurniawan,SP</t>
  </si>
  <si>
    <t>ichsankurniawan88@gmail.com</t>
  </si>
  <si>
    <t>085263603848</t>
  </si>
  <si>
    <t>Tema menarik</t>
  </si>
  <si>
    <t>1ROhSabYeZ7EmWFY3OxPvlFIO-CnTJvIH</t>
  </si>
  <si>
    <t>https://drive.google.com/file/d/1ROhSabYeZ7EmWFY3OxPvlFIO-CnTJvIH/view?usp=drivesdk</t>
  </si>
  <si>
    <t>ILHAM KURNIANSYAH MAULANA IBRAHIM, S.P.</t>
  </si>
  <si>
    <t>email2ilham@gmail.com</t>
  </si>
  <si>
    <t>081393006045</t>
  </si>
  <si>
    <t>Budidaya pisang semakin diperhatikan</t>
  </si>
  <si>
    <t>1nHeQlK_XoIJ5o77pJXqDxdVmxPLVQ_YX</t>
  </si>
  <si>
    <t>https://drive.google.com/file/d/1nHeQlK_XoIJ5o77pJXqDxdVmxPLVQ_YX/view?usp=drivesdk</t>
  </si>
  <si>
    <t>Teguh Sugiarto, S. Pd</t>
  </si>
  <si>
    <t>teguhsugihduit83@gmail.com</t>
  </si>
  <si>
    <t>085747375356</t>
  </si>
  <si>
    <t>Menambah referensi</t>
  </si>
  <si>
    <t>1308EhhBC-lwwM66a9AFiWQYXTbYAdvyh</t>
  </si>
  <si>
    <t>https://drive.google.com/file/d/1308EhhBC-lwwM66a9AFiWQYXTbYAdvyh/view?usp=drivesdk</t>
  </si>
  <si>
    <t>OSRA</t>
  </si>
  <si>
    <t>bapeluhpalupuh@gmail.com</t>
  </si>
  <si>
    <t>081378714058</t>
  </si>
  <si>
    <t>1qdkITL5fctxE67t3wZyR93vstv4MVqus</t>
  </si>
  <si>
    <t>https://drive.google.com/file/d/1qdkITL5fctxE67t3wZyR93vstv4MVqus/view?usp=drivesdk</t>
  </si>
  <si>
    <t>Firlly Mardiansyah</t>
  </si>
  <si>
    <t>firllymardiansyah16@gmail.com</t>
  </si>
  <si>
    <t>081233459196</t>
  </si>
  <si>
    <t>PTT PK</t>
  </si>
  <si>
    <t>1zkuOqpFCaWI6_PmjOyaGLyoBsP6EagXt</t>
  </si>
  <si>
    <t>https://drive.google.com/file/d/1zkuOqpFCaWI6_PmjOyaGLyoBsP6EagXt/view?usp=drivesdk</t>
  </si>
  <si>
    <t>Afiff Yudha Tripariyanto.,MT</t>
  </si>
  <si>
    <t>afiff@unik-kediri.ac.id</t>
  </si>
  <si>
    <t>081359835826</t>
  </si>
  <si>
    <t>Pengajar</t>
  </si>
  <si>
    <t>1VoKD9Z2-c7HIQGjI2uIPeP1ApKfAOMe6</t>
  </si>
  <si>
    <t>https://drive.google.com/file/d/1VoKD9Z2-c7HIQGjI2uIPeP1ApKfAOMe6/view?usp=drivesdk</t>
  </si>
  <si>
    <t>NANI ADRIAWATI, S.TP</t>
  </si>
  <si>
    <t>nanut1981@gmail.com</t>
  </si>
  <si>
    <t>081363455987</t>
  </si>
  <si>
    <t>12vzhu1d3BYY2caa-Srz40d2RaskYdwRU</t>
  </si>
  <si>
    <t>https://drive.google.com/file/d/12vzhu1d3BYY2caa-Srz40d2RaskYdwRU/view?usp=drivesdk</t>
  </si>
  <si>
    <t>Indah Sugiastuti, SP</t>
  </si>
  <si>
    <t>indahsugiastutik@yahoo.co.id</t>
  </si>
  <si>
    <t>081335774407</t>
  </si>
  <si>
    <t>1qGSG1aoyrrA9bVSAiOvpn0o3M0P1xGF-</t>
  </si>
  <si>
    <t>https://drive.google.com/file/d/1qGSG1aoyrrA9bVSAiOvpn0o3M0P1xGF-/view?usp=drivesdk</t>
  </si>
  <si>
    <t>Siti Maemunah,SE</t>
  </si>
  <si>
    <t>maemunah.bpp@gmail.com</t>
  </si>
  <si>
    <t>085769219971</t>
  </si>
  <si>
    <t>Tks Tambah wawasan tentang benih pisang</t>
  </si>
  <si>
    <t>1RyaZqCIupHrgrLLCB-J3UeOmArJmQy1f</t>
  </si>
  <si>
    <t>https://drive.google.com/file/d/1RyaZqCIupHrgrLLCB-J3UeOmArJmQy1f/view?usp=drivesdk</t>
  </si>
  <si>
    <t>SUMARNO, SP.</t>
  </si>
  <si>
    <t>bungmarno_tmg@yahoo.com</t>
  </si>
  <si>
    <t>081328710843</t>
  </si>
  <si>
    <t>terima kasih, bermanfaat</t>
  </si>
  <si>
    <t>1pC796Qixke7vbOQW237skZEyZDC0bjGN</t>
  </si>
  <si>
    <t>https://drive.google.com/file/d/1pC796Qixke7vbOQW237skZEyZDC0bjGN/view?usp=drivesdk</t>
  </si>
  <si>
    <t>Menambah ilmu benih</t>
  </si>
  <si>
    <t>1qWd2zUfjbe-E8htCcpwYs450hqhuHk4u</t>
  </si>
  <si>
    <t>https://drive.google.com/file/d/1qWd2zUfjbe-E8htCcpwYs450hqhuHk4u/view?usp=drivesdk</t>
  </si>
  <si>
    <t>Document successfully created; Document successfully merged; PDF created; !!Error Sending Emails: Service invoked too many times for one day: email.; Run via form trigger as irchamriyadi2000@gmail.com; Timestamp: Sep 6 2021 11:07 PM</t>
  </si>
  <si>
    <t>SURYAMAN</t>
  </si>
  <si>
    <t>s89222293@gmail.com</t>
  </si>
  <si>
    <t>085219323905</t>
  </si>
  <si>
    <t>Menambah Wawasan</t>
  </si>
  <si>
    <t>1Z9dYAA2xzrNmohaKnJtYyJhd6RgBZ3r7</t>
  </si>
  <si>
    <t>https://drive.google.com/file/d/1Z9dYAA2xzrNmohaKnJtYyJhd6RgBZ3r7/view?usp=drivesdk</t>
  </si>
  <si>
    <t>FITRAH YULIANTO, SST</t>
  </si>
  <si>
    <t>peter.311607@gmail.com</t>
  </si>
  <si>
    <t>085366866625</t>
  </si>
  <si>
    <t>Terima kasih saya dapat update ilmu baru buat materi penyuluhan</t>
  </si>
  <si>
    <t>1Z9MPXjIQ_yR88DTnSJc2hMStbCRF4V0h</t>
  </si>
  <si>
    <t>https://drive.google.com/file/d/1Z9MPXjIQ_yR88DTnSJc2hMStbCRF4V0h/view?usp=drivesdk</t>
  </si>
  <si>
    <t>Bot Pranadi</t>
  </si>
  <si>
    <t>Pranadi77@gmail.com</t>
  </si>
  <si>
    <t>081326113511</t>
  </si>
  <si>
    <t>1kzp1V5-R0OpdgAH0vMZWI6fY2mp-S-dg</t>
  </si>
  <si>
    <t>https://drive.google.com/file/d/1kzp1V5-R0OpdgAH0vMZWI6fY2mp-S-dg/view?usp=drivesdk</t>
  </si>
  <si>
    <t xml:space="preserve">ACARA DAN MATERI NYA BAGUS DAN MENARIK . MENAMBAH WAWASAN PENGETAHUAN KITA </t>
  </si>
  <si>
    <t>14Ig-D52geO59saESeJxPuJYolxbgLfLT</t>
  </si>
  <si>
    <t>https://drive.google.com/file/d/14Ig-D52geO59saESeJxPuJYolxbgLfLT/view?usp=drivesdk</t>
  </si>
  <si>
    <t>Ir. Judiane D.J. Warouw</t>
  </si>
  <si>
    <t>warouwjudiane@yahoo.com</t>
  </si>
  <si>
    <t>081340451709</t>
  </si>
  <si>
    <t>Sangat membantu u/kegiatan sertifikasi Pisang</t>
  </si>
  <si>
    <t>1rbLDWHZi4GWthrAFHkEGDrn5dUjJ7sTN</t>
  </si>
  <si>
    <t>https://drive.google.com/file/d/1rbLDWHZi4GWthrAFHkEGDrn5dUjJ7sTN/view?usp=drivesdk</t>
  </si>
  <si>
    <t>BELLA ULFA C., A. Md.</t>
  </si>
  <si>
    <t>ndrilla28@gmail.com</t>
  </si>
  <si>
    <t>082232642566</t>
  </si>
  <si>
    <t>Mantap...</t>
  </si>
  <si>
    <t>1g21n2mhUCj5OoEZ9ES6F9nPnBxzaY3UY</t>
  </si>
  <si>
    <t>https://drive.google.com/file/d/1g21n2mhUCj5OoEZ9ES6F9nPnBxzaY3UY/view?usp=drivesdk</t>
  </si>
  <si>
    <t>Nova Mustika,S.TP</t>
  </si>
  <si>
    <t>Nowva7008@gmail.com</t>
  </si>
  <si>
    <t>081363318101</t>
  </si>
  <si>
    <t>Tema yang bagus</t>
  </si>
  <si>
    <t>1dY86RIBDZq0KbSNJsFcZufI49VOhpKjy</t>
  </si>
  <si>
    <t>https://drive.google.com/file/d/1dY86RIBDZq0KbSNJsFcZufI49VOhpKjy/view?usp=drivesdk</t>
  </si>
  <si>
    <t>Rahmawati</t>
  </si>
  <si>
    <t>trahmawati318@gmail.com</t>
  </si>
  <si>
    <t>081355756452</t>
  </si>
  <si>
    <t>Trima ksh dapat berpartisipasi mengikuti webinar ini, menambah pengetahuan dan dapat diterapkan di daerah kami</t>
  </si>
  <si>
    <t>17dfF-vLBtzxSM09lsUGcX25W4iWAx7wq</t>
  </si>
  <si>
    <t>https://drive.google.com/file/d/17dfF-vLBtzxSM09lsUGcX25W4iWAx7wq/view?usp=drivesdk</t>
  </si>
  <si>
    <t>Semoga acara ini berguna buat kita yang mengikutinya</t>
  </si>
  <si>
    <t>1ysIL84y4IY9viHNtj81m1nFk-b_6jfVP</t>
  </si>
  <si>
    <t>https://drive.google.com/file/d/1ysIL84y4IY9viHNtj81m1nFk-b_6jfVP/view?usp=drivesdk</t>
  </si>
  <si>
    <t>Avianita Agustianti, S.TP</t>
  </si>
  <si>
    <t>avianita91@gmail.com</t>
  </si>
  <si>
    <t>081335695855</t>
  </si>
  <si>
    <t>Terima kasih tlh menambah ilmu.. smg sukses terus dan ditunggu webinar2 hortikultura lainnya..</t>
  </si>
  <si>
    <t>19YtTTK8S22tluy9O_jd9cPduQXaAIYHR</t>
  </si>
  <si>
    <t>https://drive.google.com/file/d/19YtTTK8S22tluy9O_jd9cPduQXaAIYHR/view?usp=drivesdk</t>
  </si>
  <si>
    <t>Document successfully created; Document successfully merged; PDF created; !!Error Sending Emails: Service invoked too many times for one day: email.; Run via form trigger as irchamriyadi2000@gmail.com; Timestamp: Sep 6 2021 11:08 PM</t>
  </si>
  <si>
    <t>RISNUR IMAN HAREFA, SE</t>
  </si>
  <si>
    <t>Ppl</t>
  </si>
  <si>
    <t>1wCK1PeBzjm9DxtS2bZ577T6jedwD0edy</t>
  </si>
  <si>
    <t>https://drive.google.com/file/d/1wCK1PeBzjm9DxtS2bZ577T6jedwD0edy/view?usp=drivesdk</t>
  </si>
  <si>
    <t>Kristina Renawati T, S.P., M.P.</t>
  </si>
  <si>
    <t>kristinarenawatiturnip10@gmail.com</t>
  </si>
  <si>
    <t>081374521303</t>
  </si>
  <si>
    <t>Mohon informasi pelatihan lanjutan via email</t>
  </si>
  <si>
    <t>1QnAG4uAFEbiUB2RnB-x-pG0RbtUakpax</t>
  </si>
  <si>
    <t>https://drive.google.com/file/d/1QnAG4uAFEbiUB2RnB-x-pG0RbtUakpax/view?usp=drivesdk</t>
  </si>
  <si>
    <t>RATUNA RATANAJI. SP</t>
  </si>
  <si>
    <t>ratanayajannatanikisae@gmail.com</t>
  </si>
  <si>
    <t>08156888274</t>
  </si>
  <si>
    <t>18wRfwpSQO7C_-9ij38yM25tJ96XEFrIl</t>
  </si>
  <si>
    <t>https://drive.google.com/file/d/18wRfwpSQO7C_-9ij38yM25tJ96XEFrIl/view?usp=drivesdk</t>
  </si>
  <si>
    <t>Pedi Adiyansa</t>
  </si>
  <si>
    <t>pediadiansyah80@gmail.com</t>
  </si>
  <si>
    <t>081377878221</t>
  </si>
  <si>
    <t>Mantap, Semoga kedepannya akan ada lagi sesi'2 selanjutnya</t>
  </si>
  <si>
    <t>1yIz_VFT7mWrrdf8cNvw58xbj-yIB_uIX</t>
  </si>
  <si>
    <t>https://drive.google.com/file/d/1yIz_VFT7mWrrdf8cNvw58xbj-yIB_uIX/view?usp=drivesdk</t>
  </si>
  <si>
    <t>Pazli Indra., SP</t>
  </si>
  <si>
    <t>vazlindra@gmail.com</t>
  </si>
  <si>
    <t>085238287128</t>
  </si>
  <si>
    <t>1GHG1YvozcImcHmH2vamkCnthVwrI2btD</t>
  </si>
  <si>
    <t>https://drive.google.com/file/d/1GHG1YvozcImcHmH2vamkCnthVwrI2btD/view?usp=drivesdk</t>
  </si>
  <si>
    <t>Peternak ayam</t>
  </si>
  <si>
    <t xml:space="preserve">Menambah wawasan </t>
  </si>
  <si>
    <t>1RVOvYylHgPKf99DBR0z688rSQK9Li2xx</t>
  </si>
  <si>
    <t>https://drive.google.com/file/d/1RVOvYylHgPKf99DBR0z688rSQK9Li2xx/view?usp=drivesdk</t>
  </si>
  <si>
    <t>Dr. Ir. Wiwik Heny Winarsih, M.Si</t>
  </si>
  <si>
    <t>whwinarsih@yahoo.com</t>
  </si>
  <si>
    <t>081232680082</t>
  </si>
  <si>
    <t>Koleksi pisang kita banyak &amp; aneka rasanya unik sehingga harus dilestarikan</t>
  </si>
  <si>
    <t>11ODtJ7fUyRiFXwX0Ml7oZh_bGU73BE7V</t>
  </si>
  <si>
    <t>https://drive.google.com/file/d/11ODtJ7fUyRiFXwX0Ml7oZh_bGU73BE7V/view?usp=drivesdk</t>
  </si>
  <si>
    <t>FATINA HULU, SP</t>
  </si>
  <si>
    <t>Kabid ketapang</t>
  </si>
  <si>
    <t>Bagus skali</t>
  </si>
  <si>
    <t>1eWqIy8ho9PkI0J8_F_p_J8wUHmBI1Lex</t>
  </si>
  <si>
    <t>https://drive.google.com/file/d/1eWqIy8ho9PkI0J8_F_p_J8wUHmBI1Lex/view?usp=drivesdk</t>
  </si>
  <si>
    <t>Document successfully created; Document successfully merged; PDF created; !!Error Sending Emails: Service invoked too many times for one day: email.; Run via form trigger as irchamriyadi2000@gmail.com; Timestamp: Sep 6 2021 11:09 PM</t>
  </si>
  <si>
    <t>EKA BOBBY FEBRIANTO, S.P., M.Si</t>
  </si>
  <si>
    <t>eka_bobby@stipap.ac.id</t>
  </si>
  <si>
    <t>085262603036</t>
  </si>
  <si>
    <t>Mantap dan keren.. tambah ilmu dari para pakarnya</t>
  </si>
  <si>
    <t>1vA93gRKUXSJER_z89GWOJuuCZQk6EJfT</t>
  </si>
  <si>
    <t>https://drive.google.com/file/d/1vA93gRKUXSJER_z89GWOJuuCZQk6EJfT/view?usp=drivesdk</t>
  </si>
  <si>
    <t>ADE WELLY SULAIMAN</t>
  </si>
  <si>
    <t>adewelly83@gmail.com</t>
  </si>
  <si>
    <t>085294353118</t>
  </si>
  <si>
    <t>1_lqLUPjKUpDsCBAYzFwrOf8sg0up4zF5</t>
  </si>
  <si>
    <t>https://drive.google.com/file/d/1_lqLUPjKUpDsCBAYzFwrOf8sg0up4zF5/view?usp=drivesdk</t>
  </si>
  <si>
    <t>ABDUL RAHMAN.SP</t>
  </si>
  <si>
    <t>rahmankamalabdul@gmail.com</t>
  </si>
  <si>
    <t>085341300300</t>
  </si>
  <si>
    <t>Ilmu adalah mata uang yang berlaku dimana pun anda berada...sangat bermanfaat</t>
  </si>
  <si>
    <t>1ccT9H8Sh0qZxBjXAwLurpwltZzWcUArf</t>
  </si>
  <si>
    <t>https://drive.google.com/file/d/1ccT9H8Sh0qZxBjXAwLurpwltZzWcUArf/view?usp=drivesdk</t>
  </si>
  <si>
    <t>Saifudin</t>
  </si>
  <si>
    <t>saifudin021@gmail.com</t>
  </si>
  <si>
    <t>085263732472</t>
  </si>
  <si>
    <t>Pass</t>
  </si>
  <si>
    <t>1-_c-UakZ9ZAuyLL0mNTUvwlQkrJmzOjD</t>
  </si>
  <si>
    <t>https://drive.google.com/file/d/1-_c-UakZ9ZAuyLL0mNTUvwlQkrJmzOjD/view?usp=drivesdk</t>
  </si>
  <si>
    <t>PANUT</t>
  </si>
  <si>
    <t>finayanies@yahoo.com</t>
  </si>
  <si>
    <t>1NCJyh31xUXka3C-TxEIWr9bCYno027gW</t>
  </si>
  <si>
    <t>https://drive.google.com/file/d/1NCJyh31xUXka3C-TxEIWr9bCYno027gW/view?usp=drivesdk</t>
  </si>
  <si>
    <t>Sri Mukti Rahayu</t>
  </si>
  <si>
    <t>smuktirahayu@gmail.com</t>
  </si>
  <si>
    <t>0818436681</t>
  </si>
  <si>
    <t>15NbSm0KeJBmFV0GX2SKzSB2ReIB7c6FC</t>
  </si>
  <si>
    <t>https://drive.google.com/file/d/15NbSm0KeJBmFV0GX2SKzSB2ReIB7c6FC/view?usp=drivesdk</t>
  </si>
  <si>
    <t>NURLEIN TELAUMBANUA, SP</t>
  </si>
  <si>
    <t>1Hsrg1iLAdRJ_1FV6VwmXRSy0-2C2Be28</t>
  </si>
  <si>
    <t>https://drive.google.com/file/d/1Hsrg1iLAdRJ_1FV6VwmXRSy0-2C2Be28/view?usp=drivesdk</t>
  </si>
  <si>
    <t>Hatyanta Nuha Pradhipta</t>
  </si>
  <si>
    <t>hnp.public@gmail.com</t>
  </si>
  <si>
    <t>082232975880</t>
  </si>
  <si>
    <t>1E3FPm2Y56RpikOr25x46XZpwM5Y_3xKh</t>
  </si>
  <si>
    <t>https://drive.google.com/file/d/1E3FPm2Y56RpikOr25x46XZpwM5Y_3xKh/view?usp=drivesdk</t>
  </si>
  <si>
    <t>Winarni Elridhova, A.Md</t>
  </si>
  <si>
    <t>winarnielridhova@gmail.com</t>
  </si>
  <si>
    <t>081266452287</t>
  </si>
  <si>
    <t>1EMoHEFJU-VOyj8wvgHRjr8l_i65_GHbV</t>
  </si>
  <si>
    <t>https://drive.google.com/file/d/1EMoHEFJU-VOyj8wvgHRjr8l_i65_GHbV/view?usp=drivesdk</t>
  </si>
  <si>
    <t>MUTIARA. S.ST . MP</t>
  </si>
  <si>
    <t>Mutiarashafiq@yahoo.com</t>
  </si>
  <si>
    <t>089691415950</t>
  </si>
  <si>
    <t>Kepala Seksi Pengembangan Tanaman Hortikultura Dinas Pangan Pertanian dan Perkebunan Kab Bengkayang</t>
  </si>
  <si>
    <t>Sukses Selalu</t>
  </si>
  <si>
    <t>1MxBPpOsAezTl15uPpSCDPHfqM8Sv4cwE</t>
  </si>
  <si>
    <t>https://drive.google.com/file/d/1MxBPpOsAezTl15uPpSCDPHfqM8Sv4cwE/view?usp=drivesdk</t>
  </si>
  <si>
    <t>Benjamin Hutagalung</t>
  </si>
  <si>
    <t>b3njo_02@yahoo.com</t>
  </si>
  <si>
    <t>081261719661</t>
  </si>
  <si>
    <t>Peluang usaha</t>
  </si>
  <si>
    <t>17KgBDP3Kr7FEMwyBuJ0DfjM4uwVLWF0C</t>
  </si>
  <si>
    <t>https://drive.google.com/file/d/17KgBDP3Kr7FEMwyBuJ0DfjM4uwVLWF0C/view?usp=drivesdk</t>
  </si>
  <si>
    <t>Ir. H. FIRDAUS HASAN, MP</t>
  </si>
  <si>
    <t>firdaushasan11157@gmail.com</t>
  </si>
  <si>
    <t>0811462025</t>
  </si>
  <si>
    <t>Penangkar Benih</t>
  </si>
  <si>
    <t xml:space="preserve">Maju Mandiri Modern Penangkar Benih </t>
  </si>
  <si>
    <t>14Fi7PoslXAEF63R6avTmtuH2Ybi66dUM</t>
  </si>
  <si>
    <t>https://drive.google.com/file/d/14Fi7PoslXAEF63R6avTmtuH2Ybi66dUM/view?usp=drivesdk</t>
  </si>
  <si>
    <t>Document successfully created; Document successfully merged; PDF created; !!Error Sending Emails: Service invoked too many times for one day: email.; Run via form trigger as irchamriyadi2000@gmail.com; Timestamp: Sep 6 2021 11:10 PM</t>
  </si>
  <si>
    <t>Leni Marlina,SP.</t>
  </si>
  <si>
    <t>lenymarlina280720@gmail.com</t>
  </si>
  <si>
    <t>083809454680</t>
  </si>
  <si>
    <t>PPL THL daerah</t>
  </si>
  <si>
    <t>1CC8o5sQl_QDo3f5CIcd61LTnEpnDrW_a</t>
  </si>
  <si>
    <t>https://drive.google.com/file/d/1CC8o5sQl_QDo3f5CIcd61LTnEpnDrW_a/view?usp=drivesdk</t>
  </si>
  <si>
    <t>~ OLIVIA ASIAN, SE, MM ~</t>
  </si>
  <si>
    <t>oasian1505@gmail.com</t>
  </si>
  <si>
    <t>087876009498</t>
  </si>
  <si>
    <t>PETUGAS ANALIS POTENSI BUDIDAYA PERTANIAN</t>
  </si>
  <si>
    <t>1neGI0drpDnFB7M7IGKPzDeiuBa6cByIC</t>
  </si>
  <si>
    <t>https://drive.google.com/file/d/1neGI0drpDnFB7M7IGKPzDeiuBa6cByIC/view?usp=drivesdk</t>
  </si>
  <si>
    <t>HENI PURWANDARI, S.P</t>
  </si>
  <si>
    <t>bundaheni622@gmail.com</t>
  </si>
  <si>
    <t>085346023168</t>
  </si>
  <si>
    <t xml:space="preserve">Bagus, menambah pengetahuan </t>
  </si>
  <si>
    <t>1YJFfh7XJmu-Rgeb0dBhlMNCImz9IBK47</t>
  </si>
  <si>
    <t>https://drive.google.com/file/d/1YJFfh7XJmu-Rgeb0dBhlMNCImz9IBK47/view?usp=drivesdk</t>
  </si>
  <si>
    <t>YASMINIAR SAMBAYU</t>
  </si>
  <si>
    <t>sambayu91@gmail.com</t>
  </si>
  <si>
    <t>085791022052</t>
  </si>
  <si>
    <t>18Je5PCToWzYY49By3T5F5NjbPppScMLO</t>
  </si>
  <si>
    <t>https://drive.google.com/file/d/18Je5PCToWzYY49By3T5F5NjbPppScMLO/view?usp=drivesdk</t>
  </si>
  <si>
    <t>ERMIN TELAUMBANUA, A.Md</t>
  </si>
  <si>
    <t>1utmx9SbZSso35WtVlfrpivgh_Y7nOrhZ</t>
  </si>
  <si>
    <t>https://drive.google.com/file/d/1utmx9SbZSso35WtVlfrpivgh_Y7nOrhZ/view?usp=drivesdk</t>
  </si>
  <si>
    <t>Sugeng Basuki, SP</t>
  </si>
  <si>
    <t>sugengbasuki81@gmail.com</t>
  </si>
  <si>
    <t>081335222232</t>
  </si>
  <si>
    <t>ASN Pemda Kab. Kediri</t>
  </si>
  <si>
    <t>Dapat tambahan ilmu pengetahuan yang bermanfaat bagi petugas dan kelompok tani</t>
  </si>
  <si>
    <t>1Q52ouivSvRgQdKOlLzRDZmOoi-uQP-n0</t>
  </si>
  <si>
    <t>https://drive.google.com/file/d/1Q52ouivSvRgQdKOlLzRDZmOoi-uQP-n0/view?usp=drivesdk</t>
  </si>
  <si>
    <t>Yudhi Hartono SP</t>
  </si>
  <si>
    <t>pakelala20@gmail.com</t>
  </si>
  <si>
    <t>081313849076</t>
  </si>
  <si>
    <t>1-3w2kKmw9BuLqiR_2rXrNTRvG8XHjprC</t>
  </si>
  <si>
    <t>https://drive.google.com/file/d/1-3w2kKmw9BuLqiR_2rXrNTRvG8XHjprC/view?usp=drivesdk</t>
  </si>
  <si>
    <t>Herlina, SP</t>
  </si>
  <si>
    <t>hherlina416@gmail.com</t>
  </si>
  <si>
    <t>089693383540</t>
  </si>
  <si>
    <t>199VUhAKBFpJZCfH3R3hZu0EkcggSJrLT</t>
  </si>
  <si>
    <t>https://drive.google.com/file/d/199VUhAKBFpJZCfH3R3hZu0EkcggSJrLT/view?usp=drivesdk</t>
  </si>
  <si>
    <t>WARDOYO</t>
  </si>
  <si>
    <t>kbtphkledung@gmail.com</t>
  </si>
  <si>
    <t>085868644551</t>
  </si>
  <si>
    <t>PEMELIHARA KEBUN BENIH</t>
  </si>
  <si>
    <t>Sangat bbermanfaat, terimakasih</t>
  </si>
  <si>
    <t>13AfZkkK1nebhsvbBMtK1dV_4z3ueyLR_</t>
  </si>
  <si>
    <t>https://drive.google.com/file/d/13AfZkkK1nebhsvbBMtK1dV_4z3ueyLR_/view?usp=drivesdk</t>
  </si>
  <si>
    <t>Nurlizah,S.P</t>
  </si>
  <si>
    <t>icaliza54@gmail.com</t>
  </si>
  <si>
    <t>082277824341</t>
  </si>
  <si>
    <t>Sangat Bermanfaat buat kami para penyuluh</t>
  </si>
  <si>
    <t>1VRipCT4_MrX9EFzMkASDYF6tjr8iKGCn</t>
  </si>
  <si>
    <t>https://drive.google.com/file/d/1VRipCT4_MrX9EFzMkASDYF6tjr8iKGCn/view?usp=drivesdk</t>
  </si>
  <si>
    <t xml:space="preserve">IRUL HARTANTO, S. P. </t>
  </si>
  <si>
    <t>iroelhartanto@gmail.com</t>
  </si>
  <si>
    <t>08121521136</t>
  </si>
  <si>
    <t>19LXrlyo7N0x4BcezJP3945alOJDX0ayI</t>
  </si>
  <si>
    <t>https://drive.google.com/file/d/19LXrlyo7N0x4BcezJP3945alOJDX0ayI/view?usp=drivesdk</t>
  </si>
  <si>
    <t>MAIMUNAWATI HALAWA, A.Md</t>
  </si>
  <si>
    <t>1l4m89mLUQMioI-udlGdWdLi6r1Wp9fPF</t>
  </si>
  <si>
    <t>https://drive.google.com/file/d/1l4m89mLUQMioI-udlGdWdLi6r1Wp9fPF/view?usp=drivesdk</t>
  </si>
  <si>
    <t>Susi Anita, S.TP</t>
  </si>
  <si>
    <t>susianita9191@gmail.com</t>
  </si>
  <si>
    <t>081365318430</t>
  </si>
  <si>
    <t>Semoga banyak jenis pisang yang disertifikasi</t>
  </si>
  <si>
    <t>1x8YmcrAOzO3-mffeVz-MiwAz0PXtZGH4</t>
  </si>
  <si>
    <t>https://drive.google.com/file/d/1x8YmcrAOzO3-mffeVz-MiwAz0PXtZGH4/view?usp=drivesdk</t>
  </si>
  <si>
    <t>Document successfully created; Document successfully merged; PDF created; !!Error Sending Emails: Service invoked too many times for one day: email.; Run via form trigger as irchamriyadi2000@gmail.com; Timestamp: Sep 6 2021 11:11 PM</t>
  </si>
  <si>
    <t>Ir. Dwi Ratna Anugrahwati, PhD.</t>
  </si>
  <si>
    <t>anugrahwatidwi@gmail.com</t>
  </si>
  <si>
    <t>081805215124</t>
  </si>
  <si>
    <t>Sangat bermanfaat. Ditunggu webinar berikutnya.</t>
  </si>
  <si>
    <t>1rWCgMugWv08McIDn4QP8A3Ij8LuZ6hHP</t>
  </si>
  <si>
    <t>https://drive.google.com/file/d/1rWCgMugWv08McIDn4QP8A3Ij8LuZ6hHP/view?usp=drivesdk</t>
  </si>
  <si>
    <t>Etty Riana Yuliastuti, SP,MP</t>
  </si>
  <si>
    <t>ettyriana@gmail.com</t>
  </si>
  <si>
    <t>08569820702</t>
  </si>
  <si>
    <t>1LH25L4WtkUgHS_ylEv1iNG_pF98fpMTQ</t>
  </si>
  <si>
    <t>https://drive.google.com/file/d/1LH25L4WtkUgHS_ylEv1iNG_pF98fpMTQ/view?usp=drivesdk</t>
  </si>
  <si>
    <t>Nella Nitha Emor, SP</t>
  </si>
  <si>
    <t>nellanitha@yahoo.com</t>
  </si>
  <si>
    <t>081340759333</t>
  </si>
  <si>
    <t>Menunjang TUPOKSI</t>
  </si>
  <si>
    <t>1RhAJSvjebfMLYd08Yk-ZOCOX3MhdjALH</t>
  </si>
  <si>
    <t>https://drive.google.com/file/d/1RhAJSvjebfMLYd08Yk-ZOCOX3MhdjALH/view?usp=drivesdk</t>
  </si>
  <si>
    <t>NUGROHO HERY PRASTOWO, SP. MMA.</t>
  </si>
  <si>
    <t>nugrohohp86@gmail.com</t>
  </si>
  <si>
    <t>085334137123</t>
  </si>
  <si>
    <t>Kasi Usaha Tani</t>
  </si>
  <si>
    <t>Bimtek ini sangat bermanfaat</t>
  </si>
  <si>
    <t>1ryQuaKzx96BKner5pY7L1EHCPmWSKpyG</t>
  </si>
  <si>
    <t>https://drive.google.com/file/d/1ryQuaKzx96BKner5pY7L1EHCPmWSKpyG/view?usp=drivesdk</t>
  </si>
  <si>
    <t>Shinta frashnanty</t>
  </si>
  <si>
    <t>shintafrashanty@gmail.com</t>
  </si>
  <si>
    <t>085811234594</t>
  </si>
  <si>
    <t>Kesan : menarik dapat mengetahui cara menanam pisang
Pesan : semoga anak muda berminat di bidang pertanian</t>
  </si>
  <si>
    <t>1eP_7tVjIxq1r0eqvs81jpqebHdifJeAh</t>
  </si>
  <si>
    <t>https://drive.google.com/file/d/1eP_7tVjIxq1r0eqvs81jpqebHdifJeAh/view?usp=drivesdk</t>
  </si>
  <si>
    <t>Tati Nurhayati</t>
  </si>
  <si>
    <t>tatinaynay62@gmail.com</t>
  </si>
  <si>
    <t>081314985504</t>
  </si>
  <si>
    <t>PBI JABAR</t>
  </si>
  <si>
    <t>Semoga ilmu bermanfaat</t>
  </si>
  <si>
    <t>1QjNUJrSNmpYyzz6IFyjPfV47BloMvzbC</t>
  </si>
  <si>
    <t>https://drive.google.com/file/d/1QjNUJrSNmpYyzz6IFyjPfV47BloMvzbC/view?usp=drivesdk</t>
  </si>
  <si>
    <t>Khairul Huda, M.Pd</t>
  </si>
  <si>
    <t>khairulhuda@ikipmataram.ac.id</t>
  </si>
  <si>
    <t>087852557673</t>
  </si>
  <si>
    <t>Swasta</t>
  </si>
  <si>
    <t>1nR11E84ZFrBJ5wLdBI02IPO8MdvxH1ER</t>
  </si>
  <si>
    <t>https://drive.google.com/file/d/1nR11E84ZFrBJ5wLdBI02IPO8MdvxH1ER/view?usp=drivesdk</t>
  </si>
  <si>
    <t>Yogie Chrisswasono</t>
  </si>
  <si>
    <t>gie_xtreme@yahoo.com</t>
  </si>
  <si>
    <t>082293902999</t>
  </si>
  <si>
    <t>1DCqGbxWvP1D0tgZIQsC7Sat0P6Go6Mqp</t>
  </si>
  <si>
    <t>https://drive.google.com/file/d/1DCqGbxWvP1D0tgZIQsC7Sat0P6Go6Mqp/view?usp=drivesdk</t>
  </si>
  <si>
    <t>DENI NUGRAHA, S. Hut, MP</t>
  </si>
  <si>
    <t>Kasi Perlindungan, Pengendalian dan Penyuluhan</t>
  </si>
  <si>
    <t>1xXY-mdL61HlZqYqHybrgn_51czHtp29p</t>
  </si>
  <si>
    <t>https://drive.google.com/file/d/1xXY-mdL61HlZqYqHybrgn_51czHtp29p/view?usp=drivesdk</t>
  </si>
  <si>
    <t>BERKAT WILMAN TELAUMBANUA</t>
  </si>
  <si>
    <t>debbyidelpaanalu@gmail.com</t>
  </si>
  <si>
    <t>14uvesXuZmNxsPhIfWmStr6E2DfdqGZ4d</t>
  </si>
  <si>
    <t>https://drive.google.com/file/d/14uvesXuZmNxsPhIfWmStr6E2DfdqGZ4d/view?usp=drivesdk</t>
  </si>
  <si>
    <t>Fandi Suganda Rahmatullah</t>
  </si>
  <si>
    <t>fandi.suganda98@gmail.com</t>
  </si>
  <si>
    <t>082232465216</t>
  </si>
  <si>
    <t>Acara yang sangat menarik dan semoga lebih banyak acara webinar lagi serta publikasi pelaksanaan webinar lebih luas</t>
  </si>
  <si>
    <t>1BvrNJMdI8Dwoni_eniTUb0Rl2GzDTaKg</t>
  </si>
  <si>
    <t>https://drive.google.com/file/d/1BvrNJMdI8Dwoni_eniTUb0Rl2GzDTaKg/view?usp=drivesdk</t>
  </si>
  <si>
    <t>Agus Marzalil, SP</t>
  </si>
  <si>
    <t>agus.marzalil@gmail.com</t>
  </si>
  <si>
    <t>081349353642</t>
  </si>
  <si>
    <t>Sangat bermanfaat, lanjutkan dgn topik yg beragam</t>
  </si>
  <si>
    <t>1Jw3a9GBiWK4wXnl1To_qxeHldxOJ3qhj</t>
  </si>
  <si>
    <t>https://drive.google.com/file/d/1Jw3a9GBiWK4wXnl1To_qxeHldxOJ3qhj/view?usp=drivesdk</t>
  </si>
  <si>
    <t>PUJI HARYONO</t>
  </si>
  <si>
    <t>pujiharyono2904@gmail.com</t>
  </si>
  <si>
    <t>087764611830</t>
  </si>
  <si>
    <t>Starting at Mon Sep 06 2021 23:11:35 GMT-0400 (EDT)</t>
  </si>
  <si>
    <t xml:space="preserve">ZULKIFLI </t>
  </si>
  <si>
    <t xml:space="preserve">zulkiflikarim72@gmail.com </t>
  </si>
  <si>
    <t>081586057246</t>
  </si>
  <si>
    <t xml:space="preserve">Pengelola RPTRA BERINGIN INDAH </t>
  </si>
  <si>
    <t xml:space="preserve">Menambah pengetahuan dan wawasan yg baru. Terima kasih buat narasumber dan panitia. </t>
  </si>
  <si>
    <t>1RJ-ETsOYl1OBMRspODINd9JHn02a31nN</t>
  </si>
  <si>
    <t>https://drive.google.com/file/d/1RJ-ETsOYl1OBMRspODINd9JHn02a31nN/view?usp=drivesdk</t>
  </si>
  <si>
    <t>Retno Utami, SE</t>
  </si>
  <si>
    <t>retno_utami2@yahoo.com</t>
  </si>
  <si>
    <t>08563357050</t>
  </si>
  <si>
    <t>Kasi PPHTPH</t>
  </si>
  <si>
    <t xml:space="preserve">Materinya bagus....bisa menambah ilmu
</t>
  </si>
  <si>
    <t>1tuZkH-i__tozfZpCmT3gMwG3wXcLLxju</t>
  </si>
  <si>
    <t>https://drive.google.com/file/d/1tuZkH-i__tozfZpCmT3gMwG3wXcLLxju/view?usp=drivesdk</t>
  </si>
  <si>
    <t>Document successfully created; Document successfully merged; PDF created; !!Error Sending Emails: Service invoked too many times for one day: email.; Run via form trigger as irchamriyadi2000@gmail.com; Timestamp: Sep 6 2021 11:12 PM</t>
  </si>
  <si>
    <t>AKHWAN WAHYUDI, SP</t>
  </si>
  <si>
    <t>akhwanw@gmail.com</t>
  </si>
  <si>
    <t>082334136321</t>
  </si>
  <si>
    <t>Materi yg bermanfaat agar petani bisa tahu benih pisang yang berkualitas &amp; cara mendapatkannya</t>
  </si>
  <si>
    <t>1KJVrFDm2TBSl2eb3KGsm3CI50Xv5IhnP</t>
  </si>
  <si>
    <t>https://drive.google.com/file/d/1KJVrFDm2TBSl2eb3KGsm3CI50Xv5IhnP/view?usp=drivesdk</t>
  </si>
  <si>
    <t>Evi Oktavia, SP</t>
  </si>
  <si>
    <t>barragita@gmail.com</t>
  </si>
  <si>
    <t>089694389824</t>
  </si>
  <si>
    <t>Menarik materinya</t>
  </si>
  <si>
    <t>1jwOkW-8tAWXRDZxArixdRsN5ENoyjhOM</t>
  </si>
  <si>
    <t>https://drive.google.com/file/d/1jwOkW-8tAWXRDZxArixdRsN5ENoyjhOM/view?usp=drivesdk</t>
  </si>
  <si>
    <t>DANIEL TELAUMBANUA</t>
  </si>
  <si>
    <t>1kJDwtaPJ1SxTbIMuM-VO5JF2l5h4m27Y</t>
  </si>
  <si>
    <t>https://drive.google.com/file/d/1kJDwtaPJ1SxTbIMuM-VO5JF2l5h4m27Y/view?usp=drivesdk</t>
  </si>
  <si>
    <t>Ahmad Fatoni</t>
  </si>
  <si>
    <t xml:space="preserve">Akhmad.fatsin@gmail.com </t>
  </si>
  <si>
    <t>085229591499</t>
  </si>
  <si>
    <t>Sangat membantu</t>
  </si>
  <si>
    <t>1YoBfCPOE7tUCUkvtodRoOjN_KdjyNgw0</t>
  </si>
  <si>
    <t>https://drive.google.com/file/d/1YoBfCPOE7tUCUkvtodRoOjN_KdjyNgw0/view?usp=drivesdk</t>
  </si>
  <si>
    <t>Syahrinaldi, SP</t>
  </si>
  <si>
    <t>rinaldisikum@gmail.com</t>
  </si>
  <si>
    <t>08126760351</t>
  </si>
  <si>
    <t xml:space="preserve">mantap dan lanjutkan </t>
  </si>
  <si>
    <t>1OR0jUCRCdLczyS0XtV9x1APXaAhgGgye</t>
  </si>
  <si>
    <t>https://drive.google.com/file/d/1OR0jUCRCdLczyS0XtV9x1APXaAhgGgye/view?usp=drivesdk</t>
  </si>
  <si>
    <t>Sevil Hardayati, A.Md</t>
  </si>
  <si>
    <t>sevilhardayati@yahoo.co.id</t>
  </si>
  <si>
    <t>081277257842</t>
  </si>
  <si>
    <t>topik sangat menarik</t>
  </si>
  <si>
    <t>1Q3zPO125ha8s2vFmb8FDzZR39YS_RWcW</t>
  </si>
  <si>
    <t>https://drive.google.com/file/d/1Q3zPO125ha8s2vFmb8FDzZR39YS_RWcW/view?usp=drivesdk</t>
  </si>
  <si>
    <t>Slamet Syaifuddin, SP</t>
  </si>
  <si>
    <t>udinpmb@yahoo.com</t>
  </si>
  <si>
    <t>081295222600</t>
  </si>
  <si>
    <t>Menanarik</t>
  </si>
  <si>
    <t>1PZhARnPCllwjpWQE0OQ9zRV8zm0QY2pp</t>
  </si>
  <si>
    <t>https://drive.google.com/file/d/1PZhARnPCllwjpWQE0OQ9zRV8zm0QY2pp/view?usp=drivesdk</t>
  </si>
  <si>
    <t>Rokhmi Afifah Baroroh</t>
  </si>
  <si>
    <t>rokhmi_ab@yahoo.com</t>
  </si>
  <si>
    <t>08122666686</t>
  </si>
  <si>
    <t xml:space="preserve">Semoga kedepannya benih pisang bersertifikat mudah </t>
  </si>
  <si>
    <t>1g1bKs0zcVgxI803bGB460fnTVxTAI-uv</t>
  </si>
  <si>
    <t>https://drive.google.com/file/d/1g1bKs0zcVgxI803bGB460fnTVxTAI-uv/view?usp=drivesdk</t>
  </si>
  <si>
    <t>Diana Hotmauli Hutauruk, SP</t>
  </si>
  <si>
    <t>dianahutauruk19@gmail.com</t>
  </si>
  <si>
    <t>081263401081</t>
  </si>
  <si>
    <t>1P51KqMF_vl6s_G7Yu7godHqUcLbKg3_G</t>
  </si>
  <si>
    <t>https://drive.google.com/file/d/1P51KqMF_vl6s_G7Yu7godHqUcLbKg3_G/view?usp=drivesdk</t>
  </si>
  <si>
    <t>Document successfully created; Document successfully merged; PDF created; !!Error Sending Emails: Service invoked too many times for one day: email.; Run via form trigger as irchamriyadi2000@gmail.com; Timestamp: Sep 6 2021 11:13 PM</t>
  </si>
  <si>
    <t>HARYANTI. AMd</t>
  </si>
  <si>
    <t>haryantiaddin@gmail.com</t>
  </si>
  <si>
    <t>081901504571</t>
  </si>
  <si>
    <t>1vDcB5Brlnbl_2bAnRINKxj5HUGnePhsv</t>
  </si>
  <si>
    <t>https://drive.google.com/file/d/1vDcB5Brlnbl_2bAnRINKxj5HUGnePhsv/view?usp=drivesdk</t>
  </si>
  <si>
    <t>drh. Agus Nuna Indrayana JBS</t>
  </si>
  <si>
    <t>nunasepande1975@gmail.com</t>
  </si>
  <si>
    <t>081936689867</t>
  </si>
  <si>
    <t xml:space="preserve">Kasi Pengolahan dan Pemasaran Hortikultura </t>
  </si>
  <si>
    <t>Sangat menarik untuk menambah wawasan dlm memberikan informasi kpd Petani</t>
  </si>
  <si>
    <t>1rHerSx65iFepCYzJsNwi6qUVNpt7E3f0</t>
  </si>
  <si>
    <t>https://drive.google.com/file/d/1rHerSx65iFepCYzJsNwi6qUVNpt7E3f0/view?usp=drivesdk</t>
  </si>
  <si>
    <t>Ir. BOBY SLAMET KARNANTO</t>
  </si>
  <si>
    <t>boby.slametkarnanto@gmail.com</t>
  </si>
  <si>
    <t>081330484667</t>
  </si>
  <si>
    <t>Staf seksi tanaman buah dan tanaman hias</t>
  </si>
  <si>
    <t>Hortikultura sukses selalu</t>
  </si>
  <si>
    <t>10RrbDY_qhMduy04gMI7Q7GEl57EOwFqk</t>
  </si>
  <si>
    <t>https://drive.google.com/file/d/10RrbDY_qhMduy04gMI7Q7GEl57EOwFqk/view?usp=drivesdk</t>
  </si>
  <si>
    <t>RAHMI SUGIARTI,SP</t>
  </si>
  <si>
    <t>rahmisugiarti@gmail.com</t>
  </si>
  <si>
    <t>08127161626</t>
  </si>
  <si>
    <t>terimakasih</t>
  </si>
  <si>
    <t>1g451L8HUxhkoqzPcStuvqYNn6kzWewW_</t>
  </si>
  <si>
    <t>https://drive.google.com/file/d/1g451L8HUxhkoqzPcStuvqYNn6kzWewW_/view?usp=drivesdk</t>
  </si>
  <si>
    <t>1ScaCY3TXNPG7-NvR2AqE_tZMD-bDC9DH</t>
  </si>
  <si>
    <t>https://drive.google.com/file/d/1ScaCY3TXNPG7-NvR2AqE_tZMD-bDC9DH/view?usp=drivesdk</t>
  </si>
  <si>
    <t>Document successfully created; Document successfully merged; PDF created; !!Error Sending Emails: Service invoked too many times for one day: email.; Run via form trigger as irchamriyadi2000@gmail.com; Timestamp: Sep 6 2021 11:14 PM</t>
  </si>
  <si>
    <t>AFRIDA MANURUNG, SP</t>
  </si>
  <si>
    <t>afridamanru75@gmail.com</t>
  </si>
  <si>
    <t>085297540285</t>
  </si>
  <si>
    <t>16Xq6MweNrWM-eRl2iM7QanHT1yOrCdky</t>
  </si>
  <si>
    <t>https://drive.google.com/file/d/16Xq6MweNrWM-eRl2iM7QanHT1yOrCdky/view?usp=drivesdk</t>
  </si>
  <si>
    <t>KRISNITA,SP</t>
  </si>
  <si>
    <t>krisnitasp@gmail.com</t>
  </si>
  <si>
    <t>085251623274</t>
  </si>
  <si>
    <t>selalu semangat mengikuti kegiatan</t>
  </si>
  <si>
    <t>1JRHs9JBXTs4VZd0YTq6YM1-iz2gL49kJ</t>
  </si>
  <si>
    <t>https://drive.google.com/file/d/1JRHs9JBXTs4VZd0YTq6YM1-iz2gL49kJ/view?usp=drivesdk</t>
  </si>
  <si>
    <t>JUMALI, SP</t>
  </si>
  <si>
    <t>jumalijua76@gmail.com</t>
  </si>
  <si>
    <t>085349995213</t>
  </si>
  <si>
    <t>MATERINYA SANGAT BERMANFAAT</t>
  </si>
  <si>
    <t>1_mx4giUnJ8taYmSk54yC3VuVUe3iCWRW</t>
  </si>
  <si>
    <t>https://drive.google.com/file/d/1_mx4giUnJ8taYmSk54yC3VuVUe3iCWRW/view?usp=drivesdk</t>
  </si>
  <si>
    <t>Dewi Sartika Aryani, S.P., M.S</t>
  </si>
  <si>
    <t>dsaryani@gmail.com</t>
  </si>
  <si>
    <t>081360161785</t>
  </si>
  <si>
    <t>1REreYhO3AjwWVulCLwTwkH87gzhBD2yn</t>
  </si>
  <si>
    <t>https://drive.google.com/file/d/1REreYhO3AjwWVulCLwTwkH87gzhBD2yn/view?usp=drivesdk</t>
  </si>
  <si>
    <t>IHDA HAMIDAH, SP</t>
  </si>
  <si>
    <t>ihdahamidah@gmail.com</t>
  </si>
  <si>
    <t>085702088390</t>
  </si>
  <si>
    <t>Smg sukses</t>
  </si>
  <si>
    <t>1x9hUTWUKvHo_PC8kMa0yEtUMrUq-ct51</t>
  </si>
  <si>
    <t>https://drive.google.com/file/d/1x9hUTWUKvHo_PC8kMa0yEtUMrUq-ct51/view?usp=drivesdk</t>
  </si>
  <si>
    <t>Semoga webinar ini bermanfaat buat saya</t>
  </si>
  <si>
    <t>1_lKOV4qhGg3Y_tWr4CQvaJeVAxA9MMNm</t>
  </si>
  <si>
    <t>https://drive.google.com/file/d/1_lKOV4qhGg3Y_tWr4CQvaJeVAxA9MMNm/view?usp=drivesdk</t>
  </si>
  <si>
    <t>Document successfully created; Document successfully merged; PDF created; !!Error Sending Emails: Service invoked too many times for one day: email.; Run via form trigger as irchamriyadi2000@gmail.com; Timestamp: Sep 6 2021 11:15 PM</t>
  </si>
  <si>
    <t>Ir. Ellya Rosa, MSi</t>
  </si>
  <si>
    <t>ellyayazid7@gail.com</t>
  </si>
  <si>
    <t>085263384298</t>
  </si>
  <si>
    <t>1khyCaqViu99ickD6x3-h6FTsBnWf1thp</t>
  </si>
  <si>
    <t>https://drive.google.com/file/d/1khyCaqViu99ickD6x3-h6FTsBnWf1thp/view?usp=drivesdk</t>
  </si>
  <si>
    <t>Riza Herlinda, SP</t>
  </si>
  <si>
    <t>riza.herlinda97@gmail.com</t>
  </si>
  <si>
    <t>081371767999</t>
  </si>
  <si>
    <t>Materi nya bagus</t>
  </si>
  <si>
    <t>1bQqxW6UAPOrhY6_4MBHHE8_K6RUEci55</t>
  </si>
  <si>
    <t>https://drive.google.com/file/d/1bQqxW6UAPOrhY6_4MBHHE8_K6RUEci55/view?usp=drivesdk</t>
  </si>
  <si>
    <t>Mochamad Anjar Septiandiana, S.P.</t>
  </si>
  <si>
    <t>mochamadanjars@gmail.com</t>
  </si>
  <si>
    <t>087880504000</t>
  </si>
  <si>
    <t>1-1eTg69_lL3Gl92WEupfLp3jPua9PYje</t>
  </si>
  <si>
    <t>https://drive.google.com/file/d/1-1eTg69_lL3Gl92WEupfLp3jPua9PYje/view?usp=drivesdk</t>
  </si>
  <si>
    <t>Rian Ferry Andreas</t>
  </si>
  <si>
    <t>rianferryandreas@gmail.com</t>
  </si>
  <si>
    <t>082252692303</t>
  </si>
  <si>
    <t>AKP</t>
  </si>
  <si>
    <t>1jUor9f3KNXhnO9TQiUftvTXEqF_9tHFy</t>
  </si>
  <si>
    <t>https://drive.google.com/file/d/1jUor9f3KNXhnO9TQiUftvTXEqF_9tHFy/view?usp=drivesdk</t>
  </si>
  <si>
    <t>SRI YUNITA</t>
  </si>
  <si>
    <t>sriyunitast7@gmail.com</t>
  </si>
  <si>
    <t>085261406311</t>
  </si>
  <si>
    <t>H</t>
  </si>
  <si>
    <t>Tingkatkan terus pelatihan untuk penyuluh pertanian agar dapat menambah ilmu</t>
  </si>
  <si>
    <t>1heuwVdCYIsqyhlS1lP21pqYPHFUUeuly</t>
  </si>
  <si>
    <t>https://drive.google.com/file/d/1heuwVdCYIsqyhlS1lP21pqYPHFUUeuly/view?usp=drivesdk</t>
  </si>
  <si>
    <t>ALBERTINA SEMPA</t>
  </si>
  <si>
    <t>albertinasempa@gmail.com</t>
  </si>
  <si>
    <t>085241038541</t>
  </si>
  <si>
    <t>18fqMRna9t-s1bKWreFiAk119PxllSYHV</t>
  </si>
  <si>
    <t>https://drive.google.com/file/d/18fqMRna9t-s1bKWreFiAk119PxllSYHV/view?usp=drivesdk</t>
  </si>
  <si>
    <t>Ir. Akhmad Zubaidi, MAgSc., PhD.</t>
  </si>
  <si>
    <t>akhmad.zubaidi@gmail.com</t>
  </si>
  <si>
    <t>087865434660</t>
  </si>
  <si>
    <t>Sangat bermanfaat.</t>
  </si>
  <si>
    <t>14lThY2igLDakv3_kaUNl3D9LZuRL2BHH</t>
  </si>
  <si>
    <t>https://drive.google.com/file/d/14lThY2igLDakv3_kaUNl3D9LZuRL2BHH/view?usp=drivesdk</t>
  </si>
  <si>
    <t>SALSABILA YUSRIYAH, S.P.</t>
  </si>
  <si>
    <t>salsabilaysa@gmail.com</t>
  </si>
  <si>
    <t>085732606821</t>
  </si>
  <si>
    <t>Webinar benih pisang sangat bermanfaat bagi petani</t>
  </si>
  <si>
    <t>1s93nOBhfdyMFo0sf_psQC_186_AZxQSw</t>
  </si>
  <si>
    <t>https://drive.google.com/file/d/1s93nOBhfdyMFo0sf_psQC_186_AZxQSw/view?usp=drivesdk</t>
  </si>
  <si>
    <t>Document successfully created; Document successfully merged; PDF created; !!Error Sending Emails: Service invoked too many times for one day: email.; Run via form trigger as irchamriyadi2000@gmail.com; Timestamp: Sep 6 2021 11:16 PM</t>
  </si>
  <si>
    <t>Sangat bermanfaat, menambah ilmu</t>
  </si>
  <si>
    <t>1ctQpuNCGJmG3DzfpBC7Ddi0gTZ4wv1h6</t>
  </si>
  <si>
    <t>https://drive.google.com/file/d/1ctQpuNCGJmG3DzfpBC7Ddi0gTZ4wv1h6/view?usp=drivesdk</t>
  </si>
  <si>
    <t>MUHAMMMAD ANTON YUSVA</t>
  </si>
  <si>
    <t>antoniqbal57@gmail.com</t>
  </si>
  <si>
    <t>081347138395</t>
  </si>
  <si>
    <t>1mra4pHSHrNJZdbcTONKbk6Es7ycyerCo</t>
  </si>
  <si>
    <t>https://drive.google.com/file/d/1mra4pHSHrNJZdbcTONKbk6Es7ycyerCo/view?usp=drivesdk</t>
  </si>
  <si>
    <t>Bowo Laksono</t>
  </si>
  <si>
    <t>bunker.reggae@gmail.com</t>
  </si>
  <si>
    <t>085640057021</t>
  </si>
  <si>
    <t>Istimewa</t>
  </si>
  <si>
    <t>1hnkMnRfDWVAd6a5UJmL8rCFN7-Pty47G</t>
  </si>
  <si>
    <t>https://drive.google.com/file/d/1hnkMnRfDWVAd6a5UJmL8rCFN7-Pty47G/view?usp=drivesdk</t>
  </si>
  <si>
    <t>Martina Kurniawati, S.P.</t>
  </si>
  <si>
    <t>kurniamartina07@gmail.com</t>
  </si>
  <si>
    <t>08157161458</t>
  </si>
  <si>
    <t xml:space="preserve">Untuk webinar berikutnya, mohon agar diangkat pengembangan komoditas herbs (mint, stevia, peppermint, spearmint, arugula, dsb.). Belum banyak diangkat mengenai topik tersebut. Terima Kasih, Pak/Bu Admin. </t>
  </si>
  <si>
    <t>1AU3ZR3MrtftjmVma8exEL9HN_ApMkTAJ</t>
  </si>
  <si>
    <t>https://drive.google.com/file/d/1AU3ZR3MrtftjmVma8exEL9HN_ApMkTAJ/view?usp=drivesdk</t>
  </si>
  <si>
    <t>Saprelli Harefa</t>
  </si>
  <si>
    <t>saprelliharefa2807@gmail.com</t>
  </si>
  <si>
    <t>082260988687</t>
  </si>
  <si>
    <t>Saya mendapatkan banyak pelajaran</t>
  </si>
  <si>
    <t>1cX1N-ifp4NZectYAVEy3n4Ekax0XEu1E</t>
  </si>
  <si>
    <t>https://drive.google.com/file/d/1cX1N-ifp4NZectYAVEy3n4Ekax0XEu1E/view?usp=drivesdk</t>
  </si>
  <si>
    <t>Document successfully created; Document successfully merged; PDF created; !!Error Sending Emails: Service invoked too many times for one day: email.; Run via form trigger as irchamriyadi2000@gmail.com; Timestamp: Sep 6 2021 11:17 PM</t>
  </si>
  <si>
    <t>Selalu semangat mengawali kegiatan</t>
  </si>
  <si>
    <t>1mkH-NO9bipLtadOVky1zmiLcf4qoMoKW</t>
  </si>
  <si>
    <t>https://drive.google.com/file/d/1mkH-NO9bipLtadOVky1zmiLcf4qoMoKW/view?usp=drivesdk</t>
  </si>
  <si>
    <t>Dinar Budi Kerina, S.P</t>
  </si>
  <si>
    <t>dinarkerrin20@gmail.com</t>
  </si>
  <si>
    <t>081232241457</t>
  </si>
  <si>
    <t xml:space="preserve">Materinya menambah pengetahuan sy tentang bagaimana mengembangkan suatu kawasan dengan komoditi pisang, terima kasih </t>
  </si>
  <si>
    <t>1SRJIruZ0xEwcMgAiu0_7URMyifjTfR07</t>
  </si>
  <si>
    <t>https://drive.google.com/file/d/1SRJIruZ0xEwcMgAiu0_7URMyifjTfR07/view?usp=drivesdk</t>
  </si>
  <si>
    <t>LUSIANAH, A.Md</t>
  </si>
  <si>
    <t>lusianahduta@gmail.com</t>
  </si>
  <si>
    <t>081319379081</t>
  </si>
  <si>
    <t>1sXDGrvgHvv8dmAwXYV0g5wXgEqbBhSSX</t>
  </si>
  <si>
    <t>https://drive.google.com/file/d/1sXDGrvgHvv8dmAwXYV0g5wXgEqbBhSSX/view?usp=drivesdk</t>
  </si>
  <si>
    <t>IDARNI TENRI PADA. B</t>
  </si>
  <si>
    <t>darnimks55@gmail.com</t>
  </si>
  <si>
    <t>085256246171</t>
  </si>
  <si>
    <t>terima kasih, semoga benih pisang makin berkwalitas untuk kesejahtraan masyarakat Indonesia</t>
  </si>
  <si>
    <t>1HXMhAD_kl1Ya3ebc5-sli8fA6QsmRdB6</t>
  </si>
  <si>
    <t>https://drive.google.com/file/d/1HXMhAD_kl1Ya3ebc5-sli8fA6QsmRdB6/view?usp=drivesdk</t>
  </si>
  <si>
    <t>AHSANUL HAQ, SP</t>
  </si>
  <si>
    <t>ahsanpomatuane@gmail.com</t>
  </si>
  <si>
    <t>085394407040</t>
  </si>
  <si>
    <t>1Pta_JnVsMH-XfL1exQ1wBp4PEnJCzLLP</t>
  </si>
  <si>
    <t>https://drive.google.com/file/d/1Pta_JnVsMH-XfL1exQ1wBp4PEnJCzLLP/view?usp=drivesdk</t>
  </si>
  <si>
    <t>Materi Webinar sangat bermanfaat</t>
  </si>
  <si>
    <t>1Jqj-lPzRU0jgdIN6Ysr45Nphwl6fua9Z</t>
  </si>
  <si>
    <t>https://drive.google.com/file/d/1Jqj-lPzRU0jgdIN6Ysr45Nphwl6fua9Z/view?usp=drivesdk</t>
  </si>
  <si>
    <t>Herman, S.P</t>
  </si>
  <si>
    <t>hermansp476@gmail.com</t>
  </si>
  <si>
    <t>085394223678</t>
  </si>
  <si>
    <t>Semoga Bermanfaat dan Bisa diterapkan di Wilayah Kerja</t>
  </si>
  <si>
    <t>1auwGjOO2Jz-PPB9M8ekv54frK9Fhwr_L</t>
  </si>
  <si>
    <t>https://drive.google.com/file/d/1auwGjOO2Jz-PPB9M8ekv54frK9Fhwr_L/view?usp=drivesdk</t>
  </si>
  <si>
    <t>Document successfully created; Document successfully merged; PDF created; !!Error Sending Emails: Service invoked too many times for one day: email.; Run via form trigger as irchamriyadi2000@gmail.com; Timestamp: Sep 6 2021 11:18 PM</t>
  </si>
  <si>
    <t>DADANG SOFIAN RAHMAT</t>
  </si>
  <si>
    <t>Wates57.grt@gmail.com</t>
  </si>
  <si>
    <t>082317830857</t>
  </si>
  <si>
    <t xml:space="preserve">JFU </t>
  </si>
  <si>
    <t>acara sangat bermanfaat</t>
  </si>
  <si>
    <t>1bgKNw0wad4b3D_xq04fzOfOpFIkmHHbs</t>
  </si>
  <si>
    <t>https://drive.google.com/file/d/1bgKNw0wad4b3D_xq04fzOfOpFIkmHHbs/view?usp=drivesdk</t>
  </si>
  <si>
    <t>Halimah Nuria Rakhim, S.Pt</t>
  </si>
  <si>
    <t>nuria.halimah@gmail.com</t>
  </si>
  <si>
    <t>081329756293</t>
  </si>
  <si>
    <t>Materi yang menarik dan menambah wawasan penyuluh</t>
  </si>
  <si>
    <t>1qOmwF_74ecr4PeJiPpb8MU-Zygz3IW1q</t>
  </si>
  <si>
    <t>https://drive.google.com/file/d/1qOmwF_74ecr4PeJiPpb8MU-Zygz3IW1q/view?usp=drivesdk</t>
  </si>
  <si>
    <t>Diah Angreheni, S.Gz, M. Si</t>
  </si>
  <si>
    <t>diahangreheni88@gmail.com</t>
  </si>
  <si>
    <t>081915773628</t>
  </si>
  <si>
    <t>analis potensi budidaya pertanian</t>
  </si>
  <si>
    <t>1h_nNltMQLYJpw5_ZX8AXPPnctvTgX2SF</t>
  </si>
  <si>
    <t>https://drive.google.com/file/d/1h_nNltMQLYJpw5_ZX8AXPPnctvTgX2SF/view?usp=drivesdk</t>
  </si>
  <si>
    <t>Andi Ita Taryana</t>
  </si>
  <si>
    <t>taryanev7@gmail.com</t>
  </si>
  <si>
    <t>+6281343896068</t>
  </si>
  <si>
    <t>1Gh1ROqGr-bnkEL2qaFdqNiaECIYFGbjp</t>
  </si>
  <si>
    <t>https://drive.google.com/file/d/1Gh1ROqGr-bnkEL2qaFdqNiaECIYFGbjp/view?usp=drivesdk</t>
  </si>
  <si>
    <t>AGUS SUPRAMONO</t>
  </si>
  <si>
    <t>agussupramono73@gmail.com</t>
  </si>
  <si>
    <t>081336150487</t>
  </si>
  <si>
    <t>Semoga bermanfaat dan mohon ditingkatkan informasi pertaniannya</t>
  </si>
  <si>
    <t>1s6sZQPAz39NcktTkVMNruPdsu-VQD7oz</t>
  </si>
  <si>
    <t>https://drive.google.com/file/d/1s6sZQPAz39NcktTkVMNruPdsu-VQD7oz/view?usp=drivesdk</t>
  </si>
  <si>
    <t>Ahmad Baparki SP, MSi</t>
  </si>
  <si>
    <t>baparki.ahmad65@gmail.com</t>
  </si>
  <si>
    <t>081349590567</t>
  </si>
  <si>
    <t>1s2yNHMKtJ7z75Kr1wu7aqfnGRfVVU23e</t>
  </si>
  <si>
    <t>https://drive.google.com/file/d/1s2yNHMKtJ7z75Kr1wu7aqfnGRfVVU23e/view?usp=drivesdk</t>
  </si>
  <si>
    <t>Ezra Bura Ranteallo, S.TP</t>
  </si>
  <si>
    <t>ezrabr1990@gmail.com</t>
  </si>
  <si>
    <t>081245945991</t>
  </si>
  <si>
    <t>1GlCuHu07Z-IVi_-nFxkQsyxFAuCIvAOx</t>
  </si>
  <si>
    <t>https://drive.google.com/file/d/1GlCuHu07Z-IVi_-nFxkQsyxFAuCIvAOx/view?usp=drivesdk</t>
  </si>
  <si>
    <t>Document successfully created; Document successfully merged; PDF created; !!Error Sending Emails: Service invoked too many times for one day: email.; Run via form trigger as irchamriyadi2000@gmail.com; Timestamp: Sep 6 2021 11:19 PM</t>
  </si>
  <si>
    <t>Elly erti</t>
  </si>
  <si>
    <t>eliertizainal@gmail.com</t>
  </si>
  <si>
    <t>085271287150</t>
  </si>
  <si>
    <t>THLTB-PP</t>
  </si>
  <si>
    <t xml:space="preserve">Trims telah menyelenggarakan webinar materi pisang, sbb di wilbin saya pisang sbgai salah satu sumber pendapatan petani. </t>
  </si>
  <si>
    <t>1C4-frHLLkbXHnZZ7iuX0pM1AVNfLavSh</t>
  </si>
  <si>
    <t>https://drive.google.com/file/d/1C4-frHLLkbXHnZZ7iuX0pM1AVNfLavSh/view?usp=drivesdk</t>
  </si>
  <si>
    <t>INDRA KOJONGIAN</t>
  </si>
  <si>
    <t>kojongianindra31@gmail.com</t>
  </si>
  <si>
    <t>085757485622</t>
  </si>
  <si>
    <t>Tenaga Honorer</t>
  </si>
  <si>
    <t>1eUSqC8ZnXAP8egioFvcxHzjZxFVdwd28</t>
  </si>
  <si>
    <t>https://drive.google.com/file/d/1eUSqC8ZnXAP8egioFvcxHzjZxFVdwd28/view?usp=drivesdk</t>
  </si>
  <si>
    <t>Farid Budi Sukoco, SP</t>
  </si>
  <si>
    <t>faridbudisukoco@gmail.com</t>
  </si>
  <si>
    <t>085246120192</t>
  </si>
  <si>
    <t>1-DKFuobqR6dX0IGMgMSkZFlJh3NS6CvY</t>
  </si>
  <si>
    <t>https://drive.google.com/file/d/1-DKFuobqR6dX0IGMgMSkZFlJh3NS6CvY/view?usp=drivesdk</t>
  </si>
  <si>
    <t>ASRINI FITRIANI</t>
  </si>
  <si>
    <t>asrinifitriani@gmail.com</t>
  </si>
  <si>
    <t>082142395989</t>
  </si>
  <si>
    <t>SANGAT BERMANFAAT</t>
  </si>
  <si>
    <t>1I2oyxe_Ir5sPlOg-LsPGY-eqEo3WMo7s</t>
  </si>
  <si>
    <t>https://drive.google.com/file/d/1I2oyxe_Ir5sPlOg-LsPGY-eqEo3WMo7s/view?usp=drivesdk</t>
  </si>
  <si>
    <t xml:space="preserve">SITTI ROSMINAH NADJAMUDDIN S.P </t>
  </si>
  <si>
    <t xml:space="preserve">sittirosminah.sp08@gmail.com </t>
  </si>
  <si>
    <t xml:space="preserve">MATERI YANG SANGAT BERMANFAAT </t>
  </si>
  <si>
    <t>1LC_bQrEIOFwIfIDmtZ5h_oDaD6OpXFXH</t>
  </si>
  <si>
    <t>https://drive.google.com/file/d/1LC_bQrEIOFwIfIDmtZ5h_oDaD6OpXFXH/view?usp=drivesdk</t>
  </si>
  <si>
    <t>Document successfully created; Document successfully merged; PDF created; !!Error Sending Emails: Service invoked too many times for one day: email.; Run via form trigger as irchamriyadi2000@gmail.com; Timestamp: Sep 6 2021 11:20 PM</t>
  </si>
  <si>
    <t>Mirza Jaya</t>
  </si>
  <si>
    <t>mirza.danish41@yahoo.com</t>
  </si>
  <si>
    <t>08126986210</t>
  </si>
  <si>
    <t>menarik, lanjutkan dengan komoditi yang lain</t>
  </si>
  <si>
    <t>1Qa8ocP5sIL0l34RWNzg8a-ZobhKu8F_E</t>
  </si>
  <si>
    <t>https://drive.google.com/file/d/1Qa8ocP5sIL0l34RWNzg8a-ZobhKu8F_E/view?usp=drivesdk</t>
  </si>
  <si>
    <t>DIAH AJENG PUSPITASARI,S.P</t>
  </si>
  <si>
    <t>kaylakinarabeni@gmail.com</t>
  </si>
  <si>
    <t>081225589732</t>
  </si>
  <si>
    <t>167a62qhqZt34_uglU1JU0MF8te_7izf7</t>
  </si>
  <si>
    <t>https://drive.google.com/file/d/167a62qhqZt34_uglU1JU0MF8te_7izf7/view?usp=drivesdk</t>
  </si>
  <si>
    <t>alin_muhyidin@yahoo.co.id</t>
  </si>
  <si>
    <t>1iwPY4We1snHk98SZTdShdsv6a2x3ULTj</t>
  </si>
  <si>
    <t>https://drive.google.com/file/d/1iwPY4We1snHk98SZTdShdsv6a2x3ULTj/view?usp=drivesdk</t>
  </si>
  <si>
    <t>SUDARWATI,SP.,M.Si</t>
  </si>
  <si>
    <t>chachaarmicha@gmail.com</t>
  </si>
  <si>
    <t>085347778955</t>
  </si>
  <si>
    <t>Staf perbenihan</t>
  </si>
  <si>
    <t>Diperlukan pemasyarakatan pentingnya bibit pisang yg sehat dan bermutu</t>
  </si>
  <si>
    <t>1bryJB-SrDwFaRD5Y86SaohISqF9vxvBq</t>
  </si>
  <si>
    <t>https://drive.google.com/file/d/1bryJB-SrDwFaRD5Y86SaohISqF9vxvBq/view?usp=drivesdk</t>
  </si>
  <si>
    <t>Ari Kuncoro, S. T.</t>
  </si>
  <si>
    <t>arikuncoro.21@gmail.com</t>
  </si>
  <si>
    <t>08122779557</t>
  </si>
  <si>
    <t>Acara sangat baik dan bermanfaat</t>
  </si>
  <si>
    <t>106YZNM5OS77XOGQyX80EoMVPSxM8a7Px</t>
  </si>
  <si>
    <t>https://drive.google.com/file/d/106YZNM5OS77XOGQyX80EoMVPSxM8a7Px/view?usp=drivesdk</t>
  </si>
  <si>
    <t>SITI MA'IDAH DJANUN, SP</t>
  </si>
  <si>
    <t>maidah1118@gmail.com</t>
  </si>
  <si>
    <t>085299284930</t>
  </si>
  <si>
    <t>sangat bagus</t>
  </si>
  <si>
    <t>1ZQOTeDLbX49HqPXrQjkrRHQbkvoTC0QE</t>
  </si>
  <si>
    <t>https://drive.google.com/file/d/1ZQOTeDLbX49HqPXrQjkrRHQbkvoTC0QE/view?usp=drivesdk</t>
  </si>
  <si>
    <t>Rizka Nurfitriani</t>
  </si>
  <si>
    <t>nurfutrianirizka@gmail.com</t>
  </si>
  <si>
    <t>082333184557</t>
  </si>
  <si>
    <t xml:space="preserve">Materinya sangat bagus untuk dibahas, terimakasih untuk semua yg berkontribusi dalam acara ini.. </t>
  </si>
  <si>
    <t>1Fri6jRH8Wxg-K7ZjG6Ml0KarHnlCn6Xc</t>
  </si>
  <si>
    <t>https://drive.google.com/file/d/1Fri6jRH8Wxg-K7ZjG6Ml0KarHnlCn6Xc/view?usp=drivesdk</t>
  </si>
  <si>
    <t>14pJcEsHGZkYNdJXM6EuV3ApTFVd7seHc</t>
  </si>
  <si>
    <t>https://drive.google.com/file/d/14pJcEsHGZkYNdJXM6EuV3ApTFVd7seHc/view?usp=drivesdk</t>
  </si>
  <si>
    <t>Document successfully created; Document successfully merged; PDF created; !!Error Sending Emails: Service invoked too many times for one day: email.; Run via form trigger as irchamriyadi2000@gmail.com; Timestamp: Sep 6 2021 11:21 PM</t>
  </si>
  <si>
    <t>Hendra Gunawan</t>
  </si>
  <si>
    <t>hendragunawanicdl@gmail.com</t>
  </si>
  <si>
    <t>081295709909</t>
  </si>
  <si>
    <t>Tenaga lapangan</t>
  </si>
  <si>
    <t>Alhamdulillah terima kasih atas keilmuannya semoga bermanfaat untuk semuanya.</t>
  </si>
  <si>
    <t>1p0-HSRkH8uA25t0MRKrdQr69y710x02J</t>
  </si>
  <si>
    <t>https://drive.google.com/file/d/1p0-HSRkH8uA25t0MRKrdQr69y710x02J/view?usp=drivesdk</t>
  </si>
  <si>
    <t>~ Tri Erza Apriyadi, S.T.P., M.P. ~</t>
  </si>
  <si>
    <t>didi.palaz@gmail.com</t>
  </si>
  <si>
    <t>085717019231</t>
  </si>
  <si>
    <t>Cukup</t>
  </si>
  <si>
    <t>1PuEmESqGvdhyLJilD0acYgSg8iJcm2LN</t>
  </si>
  <si>
    <t>https://drive.google.com/file/d/1PuEmESqGvdhyLJilD0acYgSg8iJcm2LN/view?usp=drivesdk</t>
  </si>
  <si>
    <t>RAHAYU UMI SUPRIHATIN</t>
  </si>
  <si>
    <t>rahayuumi1919@gmail.com</t>
  </si>
  <si>
    <t>085216479295</t>
  </si>
  <si>
    <t>Oke</t>
  </si>
  <si>
    <t>11P39rI-SwbdhuBeu2stpAUdXFQN6hfPa</t>
  </si>
  <si>
    <t>https://drive.google.com/file/d/11P39rI-SwbdhuBeu2stpAUdXFQN6hfPa/view?usp=drivesdk</t>
  </si>
  <si>
    <t>Roman Hidayat, S.P.</t>
  </si>
  <si>
    <t>hd.romance@gmail.com</t>
  </si>
  <si>
    <t>085247430616</t>
  </si>
  <si>
    <t>1E5RCwa5kbgiDwqKfT0YexCeaby8ScQxP</t>
  </si>
  <si>
    <t>https://drive.google.com/file/d/1E5RCwa5kbgiDwqKfT0YexCeaby8ScQxP/view?usp=drivesdk</t>
  </si>
  <si>
    <t>ZAINAL ARIFIN, S.Pd.I</t>
  </si>
  <si>
    <t>wakijan1515@gmail.com</t>
  </si>
  <si>
    <t>085730801202</t>
  </si>
  <si>
    <t>1kfnTSUM4D5rdiaD8YfSywkvaRDjT3y3S</t>
  </si>
  <si>
    <t>https://drive.google.com/file/d/1kfnTSUM4D5rdiaD8YfSywkvaRDjT3y3S/view?usp=drivesdk</t>
  </si>
  <si>
    <t>IR. MAULIDAH, MP</t>
  </si>
  <si>
    <t>maulidahmp@gmail.com</t>
  </si>
  <si>
    <t>082389211655</t>
  </si>
  <si>
    <t>Materi nya sangat menarik</t>
  </si>
  <si>
    <t>1Op6DgGl15xPTU90tr9b1IQ5qlr8RsLIZ</t>
  </si>
  <si>
    <t>https://drive.google.com/file/d/1Op6DgGl15xPTU90tr9b1IQ5qlr8RsLIZ/view?usp=drivesdk</t>
  </si>
  <si>
    <t>Document successfully created; Document successfully merged; PDF created; !!Error Sending Emails: Service invoked too many times for one day: email.; Run via form trigger as irchamriyadi2000@gmail.com; Timestamp: Sep 6 2021 11:22 PM</t>
  </si>
  <si>
    <t>TRI HARTONO, S.TP</t>
  </si>
  <si>
    <t>tebuslemanjogja@gmail.com</t>
  </si>
  <si>
    <t>081227210333</t>
  </si>
  <si>
    <t xml:space="preserve">materi menarik </t>
  </si>
  <si>
    <t>1f1K3YZbP0DHDrSMeqbw1Adww60xfnfDk</t>
  </si>
  <si>
    <t>https://drive.google.com/file/d/1f1K3YZbP0DHDrSMeqbw1Adww60xfnfDk/view?usp=drivesdk</t>
  </si>
  <si>
    <t>luthfiany a</t>
  </si>
  <si>
    <t>luthfiaz@gmail.com</t>
  </si>
  <si>
    <t>0811961210</t>
  </si>
  <si>
    <t>baik sekali webinar ini untuk menambah ilmu</t>
  </si>
  <si>
    <t>1q66i_tWdXFvG9MI-zVBbndEBxRH2jmGp</t>
  </si>
  <si>
    <t>https://drive.google.com/file/d/1q66i_tWdXFvG9MI-zVBbndEBxRH2jmGp/view?usp=drivesdk</t>
  </si>
  <si>
    <t>Vaurul A'iybat</t>
  </si>
  <si>
    <t>Vaurulaiybat@gmail.com</t>
  </si>
  <si>
    <t>085200186992</t>
  </si>
  <si>
    <t>Jaya terus petani nusantara</t>
  </si>
  <si>
    <t>1XYnXEmQKghHqmjDMH4V2Q3hq-dp3aO5Q</t>
  </si>
  <si>
    <t>https://drive.google.com/file/d/1XYnXEmQKghHqmjDMH4V2Q3hq-dp3aO5Q/view?usp=drivesdk</t>
  </si>
  <si>
    <t>NANANG TIYONITA WIDIANTO</t>
  </si>
  <si>
    <t>gmxnanang1@gmail.com</t>
  </si>
  <si>
    <t>085290221962</t>
  </si>
  <si>
    <t>1b5t6hUEeI6o0STmKDLxA8-mnkT0Vnaqz</t>
  </si>
  <si>
    <t>https://drive.google.com/file/d/1b5t6hUEeI6o0STmKDLxA8-mnkT0Vnaqz/view?usp=drivesdk</t>
  </si>
  <si>
    <t>ir.Nurbaya Abdul Gani M.Si</t>
  </si>
  <si>
    <t>nurbaya_gani@yahoo.co.id</t>
  </si>
  <si>
    <t>081244434259</t>
  </si>
  <si>
    <t>sangat bernanfaat dan menambah ilmu terkait kultur jarungan</t>
  </si>
  <si>
    <t>1oXh-bhtbGTSv58AIUFiAFzXwwvgFbYgG</t>
  </si>
  <si>
    <t>https://drive.google.com/file/d/1oXh-bhtbGTSv58AIUFiAFzXwwvgFbYgG/view?usp=drivesdk</t>
  </si>
  <si>
    <t>Lis Katrin Ambarita, SP</t>
  </si>
  <si>
    <t>katrin.ambar@gmail.com</t>
  </si>
  <si>
    <t>082161047781</t>
  </si>
  <si>
    <t>Kasi Pengendalian OPT Dinas Pertanian Kabupaten Samosir</t>
  </si>
  <si>
    <t>1NfaNG2tZEu2zR_SXAdYWTI0Febki3hbp</t>
  </si>
  <si>
    <t>https://drive.google.com/file/d/1NfaNG2tZEu2zR_SXAdYWTI0Febki3hbp/view?usp=drivesdk</t>
  </si>
  <si>
    <t>Halimatus saidah</t>
  </si>
  <si>
    <t>halimatussaidah00@gmail.com</t>
  </si>
  <si>
    <t>081259985065</t>
  </si>
  <si>
    <t>1MJK0NJJPGJZB0myZEGZyLvFjSo7M6y2q</t>
  </si>
  <si>
    <t>https://drive.google.com/file/d/1MJK0NJJPGJZB0myZEGZyLvFjSo7M6y2q/view?usp=drivesdk</t>
  </si>
  <si>
    <t>Document successfully created; Document successfully merged; PDF created; !!Error Sending Emails: Service invoked too many times for one day: email.; Run via form trigger as irchamriyadi2000@gmail.com; Timestamp: Sep 6 2021 11:23 PM</t>
  </si>
  <si>
    <t>Anita Sofia, SP</t>
  </si>
  <si>
    <t>anita.sofia22@yahoo.co.id</t>
  </si>
  <si>
    <t>08127616788</t>
  </si>
  <si>
    <t>1cMrxUAdI04ettquNu9nc4DMVrIMNMDm-</t>
  </si>
  <si>
    <t>https://drive.google.com/file/d/1cMrxUAdI04ettquNu9nc4DMVrIMNMDm-/view?usp=drivesdk</t>
  </si>
  <si>
    <t>Nyken Wulandari A.Md</t>
  </si>
  <si>
    <t>nykenwulandari11@gmail.com</t>
  </si>
  <si>
    <t>085735454376</t>
  </si>
  <si>
    <t>Materinya sangat bagus</t>
  </si>
  <si>
    <t>1smcNUAlsUsUycpydtJzFRbNCWUKTUzBk</t>
  </si>
  <si>
    <t>https://drive.google.com/file/d/1smcNUAlsUsUycpydtJzFRbNCWUKTUzBk/view?usp=drivesdk</t>
  </si>
  <si>
    <t>Wiwin Kurniasih, SP</t>
  </si>
  <si>
    <t>wiwinkurniasih313@gmail.com</t>
  </si>
  <si>
    <t>085711664302</t>
  </si>
  <si>
    <t>Terimakasih atas ilmu yang sangat bermanfaat</t>
  </si>
  <si>
    <t>1pAhB_8Mw7G51oNTyxHzDSqxSOnQt3Cek</t>
  </si>
  <si>
    <t>https://drive.google.com/file/d/1pAhB_8Mw7G51oNTyxHzDSqxSOnQt3Cek/view?usp=drivesdk</t>
  </si>
  <si>
    <t>NENDEN PUSTAKAWATI, SP</t>
  </si>
  <si>
    <t>nendenpustaka@gmail.com</t>
  </si>
  <si>
    <t>085293885622</t>
  </si>
  <si>
    <t>Materi bimtek dari dari ditjenhorti sangat variatif dan bagus sangat membantu kami sebagai petugas di lapangan</t>
  </si>
  <si>
    <t>1tjIWCPUHqEklW7ro2G3e16UzgD9g3Pwe</t>
  </si>
  <si>
    <t>https://drive.google.com/file/d/1tjIWCPUHqEklW7ro2G3e16UzgD9g3Pwe/view?usp=drivesdk</t>
  </si>
  <si>
    <t>Agustinus sampe</t>
  </si>
  <si>
    <t>agussampe803@gmail.com</t>
  </si>
  <si>
    <t>082239202375</t>
  </si>
  <si>
    <t>Kami petani pedalaman papua barat sangat terkendala dengan sarana/ prasarana, infrastruktur</t>
  </si>
  <si>
    <t>14QlYJIosKhhLoGtd-iXc5Zfj-vgXXu7b</t>
  </si>
  <si>
    <t>https://drive.google.com/file/d/14QlYJIosKhhLoGtd-iXc5Zfj-vgXXu7b/view?usp=drivesdk</t>
  </si>
  <si>
    <t>Hj. ANA KRISDIANI, SE</t>
  </si>
  <si>
    <t>dkppp.tasikmalayakota@gmail.com</t>
  </si>
  <si>
    <t>087830060004</t>
  </si>
  <si>
    <t>Kasi Konsumsi dan Keamanan Pangan</t>
  </si>
  <si>
    <t>Produksi Benih Pisang Bermutu Mendukung Kawasan dan Kampung Pisang Nasional sangat menarik untuk disimak guna peningkatan ketahanan pangan</t>
  </si>
  <si>
    <t>1te2mfn8KNgJ2tb7_AdQcoHKsWCGOAjlR</t>
  </si>
  <si>
    <t>https://drive.google.com/file/d/1te2mfn8KNgJ2tb7_AdQcoHKsWCGOAjlR/view?usp=drivesdk</t>
  </si>
  <si>
    <t>Karolina lade</t>
  </si>
  <si>
    <t>Karolinalade1967@gmail.com</t>
  </si>
  <si>
    <t>081342786311</t>
  </si>
  <si>
    <t>1bYqS37eJG4qqKKKrfW2aMzNhYdEFjdB3</t>
  </si>
  <si>
    <t>https://drive.google.com/file/d/1bYqS37eJG4qqKKKrfW2aMzNhYdEFjdB3/view?usp=drivesdk</t>
  </si>
  <si>
    <t>ANIS ZULIATRI, S.Pd.</t>
  </si>
  <si>
    <t>aniszuliatri99@gmail.com</t>
  </si>
  <si>
    <t>085815493676</t>
  </si>
  <si>
    <t>1vPsKb5_EDSuACfpeJuovuA-Dg5k8rlO6</t>
  </si>
  <si>
    <t>https://drive.google.com/file/d/1vPsKb5_EDSuACfpeJuovuA-Dg5k8rlO6/view?usp=drivesdk</t>
  </si>
  <si>
    <t>ENDRI LISTYANINGSIH</t>
  </si>
  <si>
    <t>enlis1966@gmail.com</t>
  </si>
  <si>
    <t>085294831964</t>
  </si>
  <si>
    <t>1iurmTjgtLbxwzFB8Ujq4IhVSSJFiK1f1</t>
  </si>
  <si>
    <t>https://drive.google.com/file/d/1iurmTjgtLbxwzFB8Ujq4IhVSSJFiK1f1/view?usp=drivesdk</t>
  </si>
  <si>
    <t>Document successfully created; Document successfully merged; PDF created; !!Error Sending Emails: Service invoked too many times for one day: email.; Run via form trigger as irchamriyadi2000@gmail.com; Timestamp: Sep 6 2021 11:24 PM</t>
  </si>
  <si>
    <t>Ir. MUHIDIN. MM</t>
  </si>
  <si>
    <t>muhidinabdurahman1@gmail.com</t>
  </si>
  <si>
    <t>08114300996</t>
  </si>
  <si>
    <t>Kabid. Hortikultura</t>
  </si>
  <si>
    <t>Apresiasi bimtek ini. Tk</t>
  </si>
  <si>
    <t>1DBYt2gCL1KorMGEH4odIV6PB0kHEr0pc</t>
  </si>
  <si>
    <t>https://drive.google.com/file/d/1DBYt2gCL1KorMGEH4odIV6PB0kHEr0pc/view?usp=drivesdk</t>
  </si>
  <si>
    <t>Robertus Hendry Prabowo,SP</t>
  </si>
  <si>
    <t>hendrybelantikan@gmail.com</t>
  </si>
  <si>
    <t>082350705863</t>
  </si>
  <si>
    <t>1O_C2MzcudwKLUyyg1QuTsiiMJOG_WW3W</t>
  </si>
  <si>
    <t>https://drive.google.com/file/d/1O_C2MzcudwKLUyyg1QuTsiiMJOG_WW3W/view?usp=drivesdk</t>
  </si>
  <si>
    <t>Wahyudi,SP</t>
  </si>
  <si>
    <t>yudiaqila84@gmail.com</t>
  </si>
  <si>
    <t>082344426116</t>
  </si>
  <si>
    <t>Mantap dan luar biasa</t>
  </si>
  <si>
    <t>1bklSJnwhFfdFlJs98c0oWY_kkFpSDQnn</t>
  </si>
  <si>
    <t>https://drive.google.com/file/d/1bklSJnwhFfdFlJs98c0oWY_kkFpSDQnn/view?usp=drivesdk</t>
  </si>
  <si>
    <t>Andi Muhammad Ikhsan, S.P.</t>
  </si>
  <si>
    <t>zymponic@gmail.com</t>
  </si>
  <si>
    <t>081511416563</t>
  </si>
  <si>
    <t>Pak/Bu Admin, pada pertemuan berikutnya kami berharap agar tema multi-teknologi (combined-technology) juga diangkat. Misalnya vertiponic (verticulture + hydroponic) dan aquaponic (aquaculture + hydroponic). Matur Nuwun.</t>
  </si>
  <si>
    <t>1qbf6_s_t4Oj-JibCI-Rtf7gmBUcJXAcV</t>
  </si>
  <si>
    <t>https://drive.google.com/file/d/1qbf6_s_t4Oj-JibCI-Rtf7gmBUcJXAcV/view?usp=drivesdk</t>
  </si>
  <si>
    <t>Agud Damar Alamsyah, A.Md</t>
  </si>
  <si>
    <t>alamsydamar@gmail.com</t>
  </si>
  <si>
    <t>087716244544</t>
  </si>
  <si>
    <t>Acara seperti ini sangat bagus karena sangat membantu penyuluh pertanian di lapangan</t>
  </si>
  <si>
    <t>1Zs_qAmqx3KdopCK4kH6dQdoazX-9Ezbu</t>
  </si>
  <si>
    <t>https://drive.google.com/file/d/1Zs_qAmqx3KdopCK4kH6dQdoazX-9Ezbu/view?usp=drivesdk</t>
  </si>
  <si>
    <t>Asmidin, SP</t>
  </si>
  <si>
    <t>asmidin8585@gmail.com</t>
  </si>
  <si>
    <t>081977731659</t>
  </si>
  <si>
    <t>Semoga prospek pisang menjadi lebih menjanjikan</t>
  </si>
  <si>
    <t>11CUsPHO1NtOYle4Es-u3XZBLindu9cLp</t>
  </si>
  <si>
    <t>https://drive.google.com/file/d/11CUsPHO1NtOYle4Es-u3XZBLindu9cLp/view?usp=drivesdk</t>
  </si>
  <si>
    <t>Muhamad Romdonih, S.E.</t>
  </si>
  <si>
    <t>m.romdonih91@gmail.com</t>
  </si>
  <si>
    <t>089520320955</t>
  </si>
  <si>
    <t>Materi Yang disampaikan menarik dan menambah ilmu pengetahuan</t>
  </si>
  <si>
    <t>15Sv5KCgeGjwuZGtgki6XtzalETb_ce4o</t>
  </si>
  <si>
    <t>https://drive.google.com/file/d/15Sv5KCgeGjwuZGtgki6XtzalETb_ce4o/view?usp=drivesdk</t>
  </si>
  <si>
    <t>Ersa Rohaningsih S.E</t>
  </si>
  <si>
    <t>ersarohaningsih@gmail.com</t>
  </si>
  <si>
    <t>08977003064</t>
  </si>
  <si>
    <t>1E92f2eZyt4jIKi6y9YNVnyhr-LYgfWXe</t>
  </si>
  <si>
    <t>https://drive.google.com/file/d/1E92f2eZyt4jIKi6y9YNVnyhr-LYgfWXe/view?usp=drivesdk</t>
  </si>
  <si>
    <t>FAMY DEWI YANTHI HUTAHAEAN, SP</t>
  </si>
  <si>
    <t>famyhutahaean57@gmail.com</t>
  </si>
  <si>
    <t>0822727424000</t>
  </si>
  <si>
    <t>10uZ8ZnpdAt_pAoKLYPSxoiOHrRWmGrFs</t>
  </si>
  <si>
    <t>https://drive.google.com/file/d/10uZ8ZnpdAt_pAoKLYPSxoiOHrRWmGrFs/view?usp=drivesdk</t>
  </si>
  <si>
    <t>Document successfully created; Document successfully merged; PDF created; !!Error Sending Emails: Service invoked too many times for one day: email.; Run via form trigger as irchamriyadi2000@gmail.com; Timestamp: Sep 6 2021 11:25 PM</t>
  </si>
  <si>
    <t>Nyken Wulandari</t>
  </si>
  <si>
    <t>Materinya sangat bagus dan memberikan wawasan dalam bidang kultur jaringan.</t>
  </si>
  <si>
    <t>1JAyw7r23INArTn0eiux7lIcSuuUBdBwo</t>
  </si>
  <si>
    <t>https://drive.google.com/file/d/1JAyw7r23INArTn0eiux7lIcSuuUBdBwo/view?usp=drivesdk</t>
  </si>
  <si>
    <t>Debie krisnanto</t>
  </si>
  <si>
    <t>debiekrisnanto@gmail.com</t>
  </si>
  <si>
    <t>085856555366</t>
  </si>
  <si>
    <t>Petani indonesia maju</t>
  </si>
  <si>
    <t>1A57irl8DNS10Xyi6pKOgwA-1UtDNwVHE</t>
  </si>
  <si>
    <t>https://drive.google.com/file/d/1A57irl8DNS10Xyi6pKOgwA-1UtDNwVHE/view?usp=drivesdk</t>
  </si>
  <si>
    <t>RADIM HIDAYAT</t>
  </si>
  <si>
    <t>radimhidayat01@gmail.com</t>
  </si>
  <si>
    <t>082248449486</t>
  </si>
  <si>
    <t>Program ini sangat baik untuk menambah wawasan kami</t>
  </si>
  <si>
    <t>Starting at Mon Sep 06 2021 23:25:23 GMT-0400 (EDT)</t>
  </si>
  <si>
    <t>Abd. Muin, SP</t>
  </si>
  <si>
    <t>a.muin0203@gmail.com</t>
  </si>
  <si>
    <t>085274521413</t>
  </si>
  <si>
    <t xml:space="preserve">Sangat bermanfaat dan terakasih </t>
  </si>
  <si>
    <t>Santoso Dwi Muharso,S.P</t>
  </si>
  <si>
    <t>santosodwi@gmail.com</t>
  </si>
  <si>
    <t>085225325871</t>
  </si>
  <si>
    <t>1rxCNIl-8FVTT-pZ2Hx8VHxb0_LJqcqR6</t>
  </si>
  <si>
    <t>https://drive.google.com/file/d/1rxCNIl-8FVTT-pZ2Hx8VHxb0_LJqcqR6/view?usp=drivesdk</t>
  </si>
  <si>
    <t>SINTA KUSUMASTUTI, SP</t>
  </si>
  <si>
    <t>kusumastutisinta45@gmail.com</t>
  </si>
  <si>
    <t>085290958873</t>
  </si>
  <si>
    <t xml:space="preserve">Pentingnya kualitas bibit pisang yang bermutu untuk meningkatkan hasil </t>
  </si>
  <si>
    <t>1kJL7i77CPeD-FqV2_qYojYiOj6FpyV1A</t>
  </si>
  <si>
    <t>https://drive.google.com/file/d/1kJL7i77CPeD-FqV2_qYojYiOj6FpyV1A/view?usp=drivesdk</t>
  </si>
  <si>
    <t>Yunizar hendri</t>
  </si>
  <si>
    <t>yunizarhendri@yahoo.co.id</t>
  </si>
  <si>
    <t>081360313083</t>
  </si>
  <si>
    <t xml:space="preserve">pengelola Laboratorium Kultur Jaringan </t>
  </si>
  <si>
    <t>bagus, dan menarik</t>
  </si>
  <si>
    <t>1Zt8w0FIBIPVhf2tmn0n0_ZdjlylgTfAU</t>
  </si>
  <si>
    <t>https://drive.google.com/file/d/1Zt8w0FIBIPVhf2tmn0n0_ZdjlylgTfAU/view?usp=drivesdk</t>
  </si>
  <si>
    <t>Document successfully created; Document successfully merged; PDF created; !!Error Sending Emails: Service invoked too many times for one day: email.; Run via form trigger as irchamriyadi2000@gmail.com; Timestamp: Sep 6 2021 11:26 PM</t>
  </si>
  <si>
    <t xml:space="preserve">NURI DWI WULANDARI, S. P. </t>
  </si>
  <si>
    <t>nuridwiwulan@gmail.com</t>
  </si>
  <si>
    <t>081327173242</t>
  </si>
  <si>
    <t>1QjA5Dg0oHsTUqfqLamYUGwS4CQPvOKji</t>
  </si>
  <si>
    <t>https://drive.google.com/file/d/1QjA5Dg0oHsTUqfqLamYUGwS4CQPvOKji/view?usp=drivesdk</t>
  </si>
  <si>
    <t>KHOIRUDHIN WIJAYA, SP</t>
  </si>
  <si>
    <t>khoirudhin@gmail.com</t>
  </si>
  <si>
    <t>081335666772</t>
  </si>
  <si>
    <t>14K5h49tf0F1_9fY4AAiT8dBLyoMT9oi1</t>
  </si>
  <si>
    <t>https://drive.google.com/file/d/14K5h49tf0F1_9fY4AAiT8dBLyoMT9oi1/view?usp=drivesdk</t>
  </si>
  <si>
    <t>Heny Rozaqi, SP</t>
  </si>
  <si>
    <t>henyrozaqi@gmail.com</t>
  </si>
  <si>
    <t>085642444998</t>
  </si>
  <si>
    <t xml:space="preserve">Materi yg sangat bermanfaat.. </t>
  </si>
  <si>
    <t>1yo0NflKdkCZZm_IbCiadyp6A7orlq78e</t>
  </si>
  <si>
    <t>https://drive.google.com/file/d/1yo0NflKdkCZZm_IbCiadyp6A7orlq78e/view?usp=drivesdk</t>
  </si>
  <si>
    <t>SISCA FEBRIANA MERINTAN, SP.</t>
  </si>
  <si>
    <t>siscafebriana@gmail.com</t>
  </si>
  <si>
    <t>081216385633</t>
  </si>
  <si>
    <t>1idEIEg2yUxDWqCxHQfh4mUA5-6VxlNQ_</t>
  </si>
  <si>
    <t>https://drive.google.com/file/d/1idEIEg2yUxDWqCxHQfh4mUA5-6VxlNQ_/view?usp=drivesdk</t>
  </si>
  <si>
    <t>Iwan Setiaji</t>
  </si>
  <si>
    <t>iwan.nosc@gmail.com</t>
  </si>
  <si>
    <t>082113714281</t>
  </si>
  <si>
    <t>Ketua Umum NOSC Nagrak-Sukabumi</t>
  </si>
  <si>
    <t>Materi sangat penting untuk petani pisang, mudah mudahan bermanfaat bagi petani mitra kami</t>
  </si>
  <si>
    <t>1JPl8AkRKElZltTj-tTcv5Tfmy5jkspJ0</t>
  </si>
  <si>
    <t>https://drive.google.com/file/d/1JPl8AkRKElZltTj-tTcv5Tfmy5jkspJ0/view?usp=drivesdk</t>
  </si>
  <si>
    <t>Muhammad Irfan Affandi</t>
  </si>
  <si>
    <t>irfan.affandi.unila@gmail.com</t>
  </si>
  <si>
    <t>081532895744</t>
  </si>
  <si>
    <t>1TbIG-XMi3r9J9e2lEtHjiYMSjfonCATu</t>
  </si>
  <si>
    <t>https://drive.google.com/file/d/1TbIG-XMi3r9J9e2lEtHjiYMSjfonCATu/view?usp=drivesdk</t>
  </si>
  <si>
    <t>Sri Wirna, S.P</t>
  </si>
  <si>
    <t>Materinya sangat bermanfaat bagi pbt</t>
  </si>
  <si>
    <t>1czmTnH28TWRmc_mcIAJZFQf_gZGuMHee</t>
  </si>
  <si>
    <t>https://drive.google.com/file/d/1czmTnH28TWRmc_mcIAJZFQf_gZGuMHee/view?usp=drivesdk</t>
  </si>
  <si>
    <t>HERLINA, SP.</t>
  </si>
  <si>
    <t>herlinaherniawan@gmail.com</t>
  </si>
  <si>
    <t>085223847166</t>
  </si>
  <si>
    <t>1T_9-zIELKlj10tugUwzYOUPp3ZPWVTZy</t>
  </si>
  <si>
    <t>https://drive.google.com/file/d/1T_9-zIELKlj10tugUwzYOUPp3ZPWVTZy/view?usp=drivesdk</t>
  </si>
  <si>
    <t>Mario Dwi Putra Lesmana,S.S.,M.Pd.</t>
  </si>
  <si>
    <t>mariolesmana@gmail.com</t>
  </si>
  <si>
    <t>089685883396</t>
  </si>
  <si>
    <t xml:space="preserve">Widyaiswara </t>
  </si>
  <si>
    <t>Semuanya sudah sangat bagus dalam pelaksanaannya</t>
  </si>
  <si>
    <t>1BCt4i4ssllNPsI5Gne6z32xsj01lBcNO</t>
  </si>
  <si>
    <t>https://drive.google.com/file/d/1BCt4i4ssllNPsI5Gne6z32xsj01lBcNO/view?usp=drivesdk</t>
  </si>
  <si>
    <t>Eny Agustiyanti Putri, S.P</t>
  </si>
  <si>
    <t>eny.aputri15@gmail.com</t>
  </si>
  <si>
    <t>085866908210</t>
  </si>
  <si>
    <t xml:space="preserve">Pentingnya kualitas bibit pisang yang baik dari kultur jaringan utk meningkatkan produksi pisang </t>
  </si>
  <si>
    <t>1TW0QApsc-dZ7Bmkg5P2YCNP9g_FoAlMt</t>
  </si>
  <si>
    <t>https://drive.google.com/file/d/1TW0QApsc-dZ7Bmkg5P2YCNP9g_FoAlMt/view?usp=drivesdk</t>
  </si>
  <si>
    <t>Document successfully created; Document successfully merged; PDF created; !!Error Sending Emails: Service invoked too many times for one day: email.; Run via form trigger as irchamriyadi2000@gmail.com; Timestamp: Sep 6 2021 11:27 PM</t>
  </si>
  <si>
    <t>Isty Tulainy</t>
  </si>
  <si>
    <t>tulainy.isty@gmail.com</t>
  </si>
  <si>
    <t>082313313010</t>
  </si>
  <si>
    <t>Masih menyimak. Terimakasih kepada panitia dan narasumber atas materi yang sangat bermanfaat</t>
  </si>
  <si>
    <t>1X3OyuzaxYUkC0h_0L4aiEejIjrT1F_BS</t>
  </si>
  <si>
    <t>https://drive.google.com/file/d/1X3OyuzaxYUkC0h_0L4aiEejIjrT1F_BS/view?usp=drivesdk</t>
  </si>
  <si>
    <t>IIN SUGIARTI, S.P</t>
  </si>
  <si>
    <t>sugiarti1990iin@gmail.com</t>
  </si>
  <si>
    <t>082331739411</t>
  </si>
  <si>
    <t>Sangat bermanfaat materi yang disampaikan</t>
  </si>
  <si>
    <t>1cZgDt3DKjbwsZcCwfi1qUDIGl3RVOm7A</t>
  </si>
  <si>
    <t>https://drive.google.com/file/d/1cZgDt3DKjbwsZcCwfi1qUDIGl3RVOm7A/view?usp=drivesdk</t>
  </si>
  <si>
    <t>ERNA SHOFIATUN</t>
  </si>
  <si>
    <t>erna.cipto@gmail.com</t>
  </si>
  <si>
    <t>089610030487</t>
  </si>
  <si>
    <t>1aRo3g2Os5di0Yo3vyve5P_3cNvAAx7Xa</t>
  </si>
  <si>
    <t>https://drive.google.com/file/d/1aRo3g2Os5di0Yo3vyve5P_3cNvAAx7Xa/view?usp=drivesdk</t>
  </si>
  <si>
    <t>1P-PAv_Ul5BA1ZWASWNvtAE_u91VEMzYv</t>
  </si>
  <si>
    <t>https://drive.google.com/file/d/1P-PAv_Ul5BA1ZWASWNvtAE_u91VEMzYv/view?usp=drivesdk</t>
  </si>
  <si>
    <t>UNDANG KUSMAWAN</t>
  </si>
  <si>
    <t>undangkusmawan75025@gmail.com</t>
  </si>
  <si>
    <t>085220465979</t>
  </si>
  <si>
    <t>1HOZo4rYz36uq6PLEysa1BLcRY4LX4RAV</t>
  </si>
  <si>
    <t>https://drive.google.com/file/d/1HOZo4rYz36uq6PLEysa1BLcRY4LX4RAV/view?usp=drivesdk</t>
  </si>
  <si>
    <t>Ir. Hj. ENUNG NURTETI, MP</t>
  </si>
  <si>
    <t>hjenungnurteti.2020@gmail.com</t>
  </si>
  <si>
    <t>085216305621</t>
  </si>
  <si>
    <t>Kepala Bidang Ketahanan Pangan</t>
  </si>
  <si>
    <t>Webinar Produksi Benih Pisang Bermutu Mendukung Kawasan dan Kampung Pisang Nasional mendukung ketahanan pangan nasional</t>
  </si>
  <si>
    <t>14TeKf7sZRli-gQ4xiFBvaGPsSKA4XuNx</t>
  </si>
  <si>
    <t>https://drive.google.com/file/d/14TeKf7sZRli-gQ4xiFBvaGPsSKA4XuNx/view?usp=drivesdk</t>
  </si>
  <si>
    <t>ADI HERLIAN NOOR, SP</t>
  </si>
  <si>
    <t>adiherlian@gmail.com</t>
  </si>
  <si>
    <t>081351222643</t>
  </si>
  <si>
    <t>MATERINYA SANGAT BERMANFAAT BAGI KAMI PENYULUH</t>
  </si>
  <si>
    <t>1T-acCPWiUNxxBlwuQdgg1Hg0hPmGmdRO</t>
  </si>
  <si>
    <t>https://drive.google.com/file/d/1T-acCPWiUNxxBlwuQdgg1Hg0hPmGmdRO/view?usp=drivesdk</t>
  </si>
  <si>
    <t>Document successfully created; Document successfully merged; PDF created; !!Error Sending Emails: Service invoked too many times for one day: email.; Run via form trigger as irchamriyadi2000@gmail.com; Timestamp: Sep 6 2021 11:28 PM</t>
  </si>
  <si>
    <t>Mamat rahmat</t>
  </si>
  <si>
    <t>mamatpenyuluh@gmail.com</t>
  </si>
  <si>
    <t>081345072701</t>
  </si>
  <si>
    <t>1Ua8Df_3E9zjAz6tJrNZ2RDRKlzP6_Mc5</t>
  </si>
  <si>
    <t>https://drive.google.com/file/d/1Ua8Df_3E9zjAz6tJrNZ2RDRKlzP6_Mc5/view?usp=drivesdk</t>
  </si>
  <si>
    <t>HERAWATI</t>
  </si>
  <si>
    <t>shakilaarkan3@gmail.com</t>
  </si>
  <si>
    <t>085363574464</t>
  </si>
  <si>
    <t>Terimakasih ilmunya bermanfaat</t>
  </si>
  <si>
    <t>1_nAuCT8YX6GVKkAurPcEi78172XaazAE</t>
  </si>
  <si>
    <t>https://drive.google.com/file/d/1_nAuCT8YX6GVKkAurPcEi78172XaazAE/view?usp=drivesdk</t>
  </si>
  <si>
    <t>Lisa Mesrawati Maharaja</t>
  </si>
  <si>
    <t>Maharajalisa@gmail.com</t>
  </si>
  <si>
    <t>081396895987</t>
  </si>
  <si>
    <t>Pemateri sangat informatif</t>
  </si>
  <si>
    <t>1SiexgwNp4wm57-ypA-XymRUr1Y2y_75I</t>
  </si>
  <si>
    <t>https://drive.google.com/file/d/1SiexgwNp4wm57-ypA-XymRUr1Y2y_75I/view?usp=drivesdk</t>
  </si>
  <si>
    <t>DINI YUSTIKARINI AFFANDI</t>
  </si>
  <si>
    <t>diniyustikarini@gmail.com</t>
  </si>
  <si>
    <t>081322046081</t>
  </si>
  <si>
    <t>materniya sangat bermanfaat</t>
  </si>
  <si>
    <t>1Y2Rz1SqiykWsB1cugoPI4SY3E9380EII</t>
  </si>
  <si>
    <t>https://drive.google.com/file/d/1Y2Rz1SqiykWsB1cugoPI4SY3E9380EII/view?usp=drivesdk</t>
  </si>
  <si>
    <t>SURYONO</t>
  </si>
  <si>
    <t>suryono.putratake@gmail.com</t>
  </si>
  <si>
    <t>08123438840</t>
  </si>
  <si>
    <t>1E--JrKsL2op5nXdfjmgVfO9bB6j25z7q</t>
  </si>
  <si>
    <t>https://drive.google.com/file/d/1E--JrKsL2op5nXdfjmgVfO9bB6j25z7q/view?usp=drivesdk</t>
  </si>
  <si>
    <t>Ir. Muliwarni Mukarram, MM</t>
  </si>
  <si>
    <t>muliwarni01@gmail.com</t>
  </si>
  <si>
    <t>081342733701</t>
  </si>
  <si>
    <t>Sangat bermanfaat  utamanaya bagi kami PBT .....di SulSel ada Pisang Sayang yang merupan pisang tanpa jantung pisang dan telah dikembngkan</t>
  </si>
  <si>
    <t>1L9awSoJEjyDfEnc-3YsAMlLGydYb6SQL</t>
  </si>
  <si>
    <t>https://drive.google.com/file/d/1L9awSoJEjyDfEnc-3YsAMlLGydYb6SQL/view?usp=drivesdk</t>
  </si>
  <si>
    <t>ERI CARISMAN</t>
  </si>
  <si>
    <t>carismaneri@gmail.com</t>
  </si>
  <si>
    <t>082318486487</t>
  </si>
  <si>
    <t>Materi Bagus</t>
  </si>
  <si>
    <t>1ajw8X4ZRi-SX847StIQOsOHbnuVCFP7X</t>
  </si>
  <si>
    <t>https://drive.google.com/file/d/1ajw8X4ZRi-SX847StIQOsOHbnuVCFP7X/view?usp=drivesdk</t>
  </si>
  <si>
    <t>ASEPHENDRA</t>
  </si>
  <si>
    <t>asephendrapnd@gmail.com</t>
  </si>
  <si>
    <t>085353871093</t>
  </si>
  <si>
    <t>1V_RY7RkBiWqJhdWNy8s0402NfsjURHid</t>
  </si>
  <si>
    <t>https://drive.google.com/file/d/1V_RY7RkBiWqJhdWNy8s0402NfsjURHid/view?usp=drivesdk</t>
  </si>
  <si>
    <t>Document successfully created; Document successfully merged; PDF created; !!Error Sending Emails: Service invoked too many times for one day: email.; Run via form trigger as irchamriyadi2000@gmail.com; Timestamp: Sep 6 2021 11:29 PM</t>
  </si>
  <si>
    <t>ARSIM, SP., MP</t>
  </si>
  <si>
    <t>082119006966</t>
  </si>
  <si>
    <t>Kepala Seksi Ketersediaan dan distribusi pangan</t>
  </si>
  <si>
    <t>Kepala Seksi Ketersediaan dan distribusi pangan sangat mendukung ketahanan pangan nasional</t>
  </si>
  <si>
    <t>1HLtfFJ_5ipYJsQ8VwG51kDgRlciku2UA</t>
  </si>
  <si>
    <t>https://drive.google.com/file/d/1HLtfFJ_5ipYJsQ8VwG51kDgRlciku2UA/view?usp=drivesdk</t>
  </si>
  <si>
    <t>GIRANG SUYADNYA WIDAGDO,S.Pt</t>
  </si>
  <si>
    <t>widagdogirang@gmail.com</t>
  </si>
  <si>
    <t>081327048721</t>
  </si>
  <si>
    <t>1xkMMXqCjX3jyMLXr-_TIbXO5lR556W4W</t>
  </si>
  <si>
    <t>https://drive.google.com/file/d/1xkMMXqCjX3jyMLXr-_TIbXO5lR556W4W/view?usp=drivesdk</t>
  </si>
  <si>
    <t>Ahmad Dani</t>
  </si>
  <si>
    <t>ahmaddani01082003@gmail.com</t>
  </si>
  <si>
    <t>083873617733</t>
  </si>
  <si>
    <t>1m0YLQTuKBDfAO6sInNg-XT-dFLAPr5vA</t>
  </si>
  <si>
    <t>https://drive.google.com/file/d/1m0YLQTuKBDfAO6sInNg-XT-dFLAPr5vA/view?usp=drivesdk</t>
  </si>
  <si>
    <t>Document successfully created; Document successfully merged; PDF created; !!Error Sending Emails: Service invoked too many times for one day: email.; Run via form trigger as irchamriyadi2000@gmail.com; Timestamp: Sep 6 2021 11:30 PM</t>
  </si>
  <si>
    <t>Sagat berguna materinya</t>
  </si>
  <si>
    <t>1vjP0B2cwYJgwUPngX6CsHHa1EEeDsWnq</t>
  </si>
  <si>
    <t>https://drive.google.com/file/d/1vjP0B2cwYJgwUPngX6CsHHa1EEeDsWnq/view?usp=drivesdk</t>
  </si>
  <si>
    <t>Henny Nora, Amd</t>
  </si>
  <si>
    <t>henny.nr@gmail.com</t>
  </si>
  <si>
    <t>081268723011</t>
  </si>
  <si>
    <t>materi nya menarik</t>
  </si>
  <si>
    <t>1GHWg02eMXQW5dUEcvMvrLvXiaC8W9GmH</t>
  </si>
  <si>
    <t>https://drive.google.com/file/d/1GHWg02eMXQW5dUEcvMvrLvXiaC8W9GmH/view?usp=drivesdk</t>
  </si>
  <si>
    <t>Mutiara Dwi Lestari, S.P, M.Si.</t>
  </si>
  <si>
    <t>mutiara.dwilestari@yahoo.com</t>
  </si>
  <si>
    <t>087777793545</t>
  </si>
  <si>
    <t>Karyawan Kontrak Badan Pertanahan Nasional</t>
  </si>
  <si>
    <t>Baik dan menambah wawasan budidaya pisang</t>
  </si>
  <si>
    <t>1Ri9NURFdI-ZGoq_RVVq3rRrxi5OaW0Lq</t>
  </si>
  <si>
    <t>https://drive.google.com/file/d/1Ri9NURFdI-ZGoq_RVVq3rRrxi5OaW0Lq/view?usp=drivesdk</t>
  </si>
  <si>
    <t>SUSILO</t>
  </si>
  <si>
    <t xml:space="preserve">susilob450@gmail.com </t>
  </si>
  <si>
    <t>082141753444</t>
  </si>
  <si>
    <t>Sangat membantu kami sebagai petani yg minim pengalaman</t>
  </si>
  <si>
    <t>1-vS8rV5o9taM9konIdwxNxSJO_aPUzcg</t>
  </si>
  <si>
    <t>https://drive.google.com/file/d/1-vS8rV5o9taM9konIdwxNxSJO_aPUzcg/view?usp=drivesdk</t>
  </si>
  <si>
    <t>Document successfully created; Document successfully merged; PDF created; !!Error Sending Emails: Service invoked too many times for one day: email.; Run via form trigger as irchamriyadi2000@gmail.com; Timestamp: Sep 6 2021 11:31 PM</t>
  </si>
  <si>
    <t>Mashudi</t>
  </si>
  <si>
    <t>dedihasan6239@gmail.com</t>
  </si>
  <si>
    <t>087709113377</t>
  </si>
  <si>
    <t>Mantao</t>
  </si>
  <si>
    <t>1rIB1XggpV9esG9xcuQr6AfDalOQAGuzb</t>
  </si>
  <si>
    <t>https://drive.google.com/file/d/1rIB1XggpV9esG9xcuQr6AfDalOQAGuzb/view?usp=drivesdk</t>
  </si>
  <si>
    <t>Melda Fitri Julianti Nasution</t>
  </si>
  <si>
    <t>meldanasution27@gmail.com</t>
  </si>
  <si>
    <t>081262460754</t>
  </si>
  <si>
    <t>Zoom nya sangat membantu</t>
  </si>
  <si>
    <t>11yX1WAs1u0eD5jnqADiYomQnMZx7nXVS</t>
  </si>
  <si>
    <t>https://drive.google.com/file/d/11yX1WAs1u0eD5jnqADiYomQnMZx7nXVS/view?usp=drivesdk</t>
  </si>
  <si>
    <t>Diah Sunarwati, SSi, MSi</t>
  </si>
  <si>
    <t>sunarwati.diah@yahoo.com</t>
  </si>
  <si>
    <t>081363330987</t>
  </si>
  <si>
    <t>Sub Koordinator Yantek Balitbu Tropika</t>
  </si>
  <si>
    <t>Semoga dapat bermanfaat bagi pengguna</t>
  </si>
  <si>
    <t>19EuIkgSoVRjRoFir90h-4Tfilrsl6-JU</t>
  </si>
  <si>
    <t>https://drive.google.com/file/d/19EuIkgSoVRjRoFir90h-4Tfilrsl6-JU/view?usp=drivesdk</t>
  </si>
  <si>
    <t>Teny Apriana Manu, SST</t>
  </si>
  <si>
    <t>tenymanu83412@gmail.com</t>
  </si>
  <si>
    <t>085237754110</t>
  </si>
  <si>
    <t>Terimakasih, sangat bermanfaat🙏</t>
  </si>
  <si>
    <t>1Gzg2GkgG2vE1nmh8qPUxz-0x-9zSmSXW</t>
  </si>
  <si>
    <t>https://drive.google.com/file/d/1Gzg2GkgG2vE1nmh8qPUxz-0x-9zSmSXW/view?usp=drivesdk</t>
  </si>
  <si>
    <t>Firdausi Indah Lestari,SP</t>
  </si>
  <si>
    <t>kotaksuratfirda@yahoo.com</t>
  </si>
  <si>
    <t>082334114022</t>
  </si>
  <si>
    <t>Staf Dinas Pertanian Kab. Lumajang</t>
  </si>
  <si>
    <t>1DlQFwZUQ-qAdpgB1sohqEL4AJ17nEsW4</t>
  </si>
  <si>
    <t>https://drive.google.com/file/d/1DlQFwZUQ-qAdpgB1sohqEL4AJ17nEsW4/view?usp=drivesdk</t>
  </si>
  <si>
    <t>perlu dikembangkan sebagai komoditas unggulan</t>
  </si>
  <si>
    <t>1RJqiwwk2-VdJ4yCK9-21oWCASxKp9kDG</t>
  </si>
  <si>
    <t>https://drive.google.com/file/d/1RJqiwwk2-VdJ4yCK9-21oWCASxKp9kDG/view?usp=drivesdk</t>
  </si>
  <si>
    <t>MISNAJI, SP</t>
  </si>
  <si>
    <t>misnaji72@gmail.com</t>
  </si>
  <si>
    <t>081358366297</t>
  </si>
  <si>
    <t>Materi mantab</t>
  </si>
  <si>
    <t>1j7v0BpQVDf63vkh2R8-8uR4r6snNtVxH</t>
  </si>
  <si>
    <t>https://drive.google.com/file/d/1j7v0BpQVDf63vkh2R8-8uR4r6snNtVxH/view?usp=drivesdk</t>
  </si>
  <si>
    <t>Dr. Ir  Try Koryati, MP</t>
  </si>
  <si>
    <t>atikmarno@yahoo.co.id</t>
  </si>
  <si>
    <t>082360772140</t>
  </si>
  <si>
    <t>1OfdGnHiv1_sNKNSkkTkQB6g-CNPPyR6X</t>
  </si>
  <si>
    <t>https://drive.google.com/file/d/1OfdGnHiv1_sNKNSkkTkQB6g-CNPPyR6X/view?usp=drivesdk</t>
  </si>
  <si>
    <t>BONIFASIUS MALINO</t>
  </si>
  <si>
    <t>bonimalino@gmali.com</t>
  </si>
  <si>
    <t>082317485861</t>
  </si>
  <si>
    <t>1vU9qSUOD7V8Ft9xgFFpqx52bBZd1LeZr</t>
  </si>
  <si>
    <t>https://drive.google.com/file/d/1vU9qSUOD7V8Ft9xgFFpqx52bBZd1LeZr/view?usp=drivesdk</t>
  </si>
  <si>
    <t>Rizka Rahmaniawati</t>
  </si>
  <si>
    <t>rizka.nosc@gmail.com</t>
  </si>
  <si>
    <t>081289252659</t>
  </si>
  <si>
    <t>Ketua P4S NOSC Sukabumi</t>
  </si>
  <si>
    <t>Materi sangat bermanfaat untuk petani pisang mitra P4S kami</t>
  </si>
  <si>
    <t>1AktKthzkfh5hbh8ai8bzSMCHeKqvCx6H</t>
  </si>
  <si>
    <t>https://drive.google.com/file/d/1AktKthzkfh5hbh8ai8bzSMCHeKqvCx6H/view?usp=drivesdk</t>
  </si>
  <si>
    <t>Document successfully created; Document successfully merged; PDF created; !!Error Sending Emails: Service invoked too many times for one day: email.; Run via form trigger as irchamriyadi2000@gmail.com; Timestamp: Sep 6 2021 11:32 PM</t>
  </si>
  <si>
    <t>Drh  Amir Iskhaq</t>
  </si>
  <si>
    <t>amiriskhaq@gmail.com</t>
  </si>
  <si>
    <t>085854834273</t>
  </si>
  <si>
    <t>1wbib6jNhYViGRJ8VCpC-pUbDPAEl_cF6</t>
  </si>
  <si>
    <t>https://drive.google.com/file/d/1wbib6jNhYViGRJ8VCpC-pUbDPAEl_cF6/view?usp=drivesdk</t>
  </si>
  <si>
    <t>MARYOKO,S.Pt</t>
  </si>
  <si>
    <t>yokobpp73@gmail.com</t>
  </si>
  <si>
    <t>081329156670</t>
  </si>
  <si>
    <t>1y80MHN5TtAFzYFY2d-eV7f_6SCzA0k6X</t>
  </si>
  <si>
    <t>https://drive.google.com/file/d/1y80MHN5TtAFzYFY2d-eV7f_6SCzA0k6X/view?usp=drivesdk</t>
  </si>
  <si>
    <t>Ir.BAMBANG ADIPURWANTO</t>
  </si>
  <si>
    <t>purwantobambang834@gmail.com</t>
  </si>
  <si>
    <t>085731152142</t>
  </si>
  <si>
    <t>Sangat bermanfaat bagi penyuluh dan pelaku usaha</t>
  </si>
  <si>
    <t>15AvEPCMZzTYujNvgGVFchj0NyOhKy80x</t>
  </si>
  <si>
    <t>https://drive.google.com/file/d/15AvEPCMZzTYujNvgGVFchj0NyOhKy80x/view?usp=drivesdk</t>
  </si>
  <si>
    <t>WIDYA SENA BHARATA</t>
  </si>
  <si>
    <t>widyasena@gmail.com</t>
  </si>
  <si>
    <t>082336769696</t>
  </si>
  <si>
    <t>MANTAP</t>
  </si>
  <si>
    <t>1msvQSrSskxwmBgG6ycZgJlplVPOhgWuX</t>
  </si>
  <si>
    <t>https://drive.google.com/file/d/1msvQSrSskxwmBgG6ycZgJlplVPOhgWuX/view?usp=drivesdk</t>
  </si>
  <si>
    <t>Wiwik Sumindari.SP</t>
  </si>
  <si>
    <t>wsumindari@gmail.com</t>
  </si>
  <si>
    <t>085849673714</t>
  </si>
  <si>
    <t>Selalu semangat di masa pandemi</t>
  </si>
  <si>
    <t>1KbpyzcQpf-3By5Ip56-X2oLVUF-__jee</t>
  </si>
  <si>
    <t>https://drive.google.com/file/d/1KbpyzcQpf-3By5Ip56-X2oLVUF-__jee/view?usp=drivesdk</t>
  </si>
  <si>
    <t>Muh. Abdul Muslim, SP</t>
  </si>
  <si>
    <t>doelmuslim9@gmail.com</t>
  </si>
  <si>
    <t>087736089779</t>
  </si>
  <si>
    <t>Makasih Ilmunya.🙏👍</t>
  </si>
  <si>
    <t>1B-FD1UIEFWvYU6BVex_Tzw_YmHtJDMHV</t>
  </si>
  <si>
    <t>https://drive.google.com/file/d/1B-FD1UIEFWvYU6BVex_Tzw_YmHtJDMHV/view?usp=drivesdk</t>
  </si>
  <si>
    <t>MATERI DILANJUTKAN OPT TANAMAN PISAN DAN PENGENDALIAN</t>
  </si>
  <si>
    <t>1jwEv8V25aomGKxNxrZ75oY8gJCUqIkG2</t>
  </si>
  <si>
    <t>https://drive.google.com/file/d/1jwEv8V25aomGKxNxrZ75oY8gJCUqIkG2/view?usp=drivesdk</t>
  </si>
  <si>
    <t>Nelly Susyanti</t>
  </si>
  <si>
    <t>susyantinelly2019@gmail.com</t>
  </si>
  <si>
    <t>08127226830</t>
  </si>
  <si>
    <t>1q1HFGO1F428gQNGyGRUgL2H1hFQnYj2i</t>
  </si>
  <si>
    <t>https://drive.google.com/file/d/1q1HFGO1F428gQNGyGRUgL2H1hFQnYj2i/view?usp=drivesdk</t>
  </si>
  <si>
    <t>Ir. Eli Kuncoro, MM</t>
  </si>
  <si>
    <t>eli.kuncoro@yahoo.co.id</t>
  </si>
  <si>
    <t>08159860224</t>
  </si>
  <si>
    <t>Webinar ini sangat bermanfaat untuk meningkatkan pengetahuan terhadap pengembangan pisang, terutama pembibitan pisang</t>
  </si>
  <si>
    <t>1hzFhNlppa_fZ_I4FRL9BgUIizWl3LPzW</t>
  </si>
  <si>
    <t>https://drive.google.com/file/d/1hzFhNlppa_fZ_I4FRL9BgUIizWl3LPzW/view?usp=drivesdk</t>
  </si>
  <si>
    <t>Nurmelasari</t>
  </si>
  <si>
    <t>nurmelasari00@gmail.com</t>
  </si>
  <si>
    <t>081288362817</t>
  </si>
  <si>
    <t>128Yx4jggmRcCcIVN6jLF4odDvG18Dz7V</t>
  </si>
  <si>
    <t>https://drive.google.com/file/d/128Yx4jggmRcCcIVN6jLF4odDvG18Dz7V/view?usp=drivesdk</t>
  </si>
  <si>
    <t>1asxaNy8B7K0eWj1bBXYCnuI0tR2h6LUA</t>
  </si>
  <si>
    <t>https://drive.google.com/file/d/1asxaNy8B7K0eWj1bBXYCnuI0tR2h6LUA/view?usp=drivesdk</t>
  </si>
  <si>
    <t>DANIEL R. TAKANDJANDJI, SST</t>
  </si>
  <si>
    <t>danieltakandjandji@gmail.com</t>
  </si>
  <si>
    <t>082147061245</t>
  </si>
  <si>
    <t>1zQMfyfJSzkmIY648_myKQ_x8xThPQUAq</t>
  </si>
  <si>
    <t>https://drive.google.com/file/d/1zQMfyfJSzkmIY648_myKQ_x8xThPQUAq/view?usp=drivesdk</t>
  </si>
  <si>
    <t>Document successfully created; Document successfully merged; PDF created; !!Error Sending Emails: Service invoked too many times for one day: email.; Run via form trigger as irchamriyadi2000@gmail.com; Timestamp: Sep 6 2021 11:33 PM</t>
  </si>
  <si>
    <t xml:space="preserve">Siti Rokhamah, S. P. </t>
  </si>
  <si>
    <t>sitirokhamah52@gmail.com</t>
  </si>
  <si>
    <t>085229611354</t>
  </si>
  <si>
    <t>1Td_bctKuu-Y3JqQIo2Z5vpt2LYcHlzay</t>
  </si>
  <si>
    <t>https://drive.google.com/file/d/1Td_bctKuu-Y3JqQIo2Z5vpt2LYcHlzay/view?usp=drivesdk</t>
  </si>
  <si>
    <t>FARDHAH</t>
  </si>
  <si>
    <t>fatdahhassan@gmail.com</t>
  </si>
  <si>
    <t>08135104170</t>
  </si>
  <si>
    <t>Pns</t>
  </si>
  <si>
    <t>1TrnloZdD2zw6uEP_z7L6YrGNPXQzTL5r</t>
  </si>
  <si>
    <t>https://drive.google.com/file/d/1TrnloZdD2zw6uEP_z7L6YrGNPXQzTL5r/view?usp=drivesdk</t>
  </si>
  <si>
    <t>Materi bermamfaat</t>
  </si>
  <si>
    <t>1ddhIXS4ohsAP1ii8YMtfMqnLnB2rGACX</t>
  </si>
  <si>
    <t>https://drive.google.com/file/d/1ddhIXS4ohsAP1ii8YMtfMqnLnB2rGACX/view?usp=drivesdk</t>
  </si>
  <si>
    <t>Endar Hery Susanto, SP</t>
  </si>
  <si>
    <t>endarsusanto73@gmail.com</t>
  </si>
  <si>
    <t>081380240264</t>
  </si>
  <si>
    <t>Mantab, lanjutkan</t>
  </si>
  <si>
    <t>1N_RQC2XbEwOGJrP8zfsqqZPteC5ybvVT</t>
  </si>
  <si>
    <t>https://drive.google.com/file/d/1N_RQC2XbEwOGJrP8zfsqqZPteC5ybvVT/view?usp=drivesdk</t>
  </si>
  <si>
    <t>Ari Purnama Dewi, S.P.</t>
  </si>
  <si>
    <t>aripurdew20@gmail.com</t>
  </si>
  <si>
    <t>081229053230</t>
  </si>
  <si>
    <t>1R1Z_dPp-4DQQm_msle52BSRRhV9b9YXE</t>
  </si>
  <si>
    <t>https://drive.google.com/file/d/1R1Z_dPp-4DQQm_msle52BSRRhV9b9YXE/view?usp=drivesdk</t>
  </si>
  <si>
    <t>ELIA ESTON, S.P</t>
  </si>
  <si>
    <t>bitefendi@gmail.com</t>
  </si>
  <si>
    <t>085232402044</t>
  </si>
  <si>
    <t>Webinar ini sangat bermanfaat</t>
  </si>
  <si>
    <t>18HNtdlsR29deoq-YeCRI7D_F57XKWY8W</t>
  </si>
  <si>
    <t>https://drive.google.com/file/d/18HNtdlsR29deoq-YeCRI7D_F57XKWY8W/view?usp=drivesdk</t>
  </si>
  <si>
    <t>Nurkhalimah,SP</t>
  </si>
  <si>
    <t>iniibunur1997@gmail.com</t>
  </si>
  <si>
    <t>082250337428</t>
  </si>
  <si>
    <t>Sangat baik agar penyuluh dapat menguasai ilmu semua komoditas</t>
  </si>
  <si>
    <t>1SGDzhWL1-jM8KnFOqhoaAZiyyeHmOddW</t>
  </si>
  <si>
    <t>https://drive.google.com/file/d/1SGDzhWL1-jM8KnFOqhoaAZiyyeHmOddW/view?usp=drivesdk</t>
  </si>
  <si>
    <t>Document successfully created; Document successfully merged; PDF created; !!Error Sending Emails: Service invoked too many times for one day: email.; Run via form trigger as irchamriyadi2000@gmail.com; Timestamp: Sep 6 2021 11:34 PM</t>
  </si>
  <si>
    <t>BOGEL HARIANTO</t>
  </si>
  <si>
    <t>Sarajevojr@gmail.com</t>
  </si>
  <si>
    <t>082143484349</t>
  </si>
  <si>
    <t>PTT-PK</t>
  </si>
  <si>
    <t>1pcWtU9ZnmKk9sps8JWLXLnCsZgdkgYKp</t>
  </si>
  <si>
    <t>https://drive.google.com/file/d/1pcWtU9ZnmKk9sps8JWLXLnCsZgdkgYKp/view?usp=drivesdk</t>
  </si>
  <si>
    <t>Yusniardi, M.Kom.</t>
  </si>
  <si>
    <t>Pengurus Koperasi</t>
  </si>
  <si>
    <t>Materi yang sangat bermanfaat</t>
  </si>
  <si>
    <t>19-CAmOKcpQttGaCfg-D9gCri_0Y11_xd</t>
  </si>
  <si>
    <t>https://drive.google.com/file/d/19-CAmOKcpQttGaCfg-D9gCri_0Y11_xd/view?usp=drivesdk</t>
  </si>
  <si>
    <t xml:space="preserve">Tenisya Heriyanto Putri </t>
  </si>
  <si>
    <t xml:space="preserve">tenisyahp@gmail.com </t>
  </si>
  <si>
    <t>085236783454</t>
  </si>
  <si>
    <t xml:space="preserve">Sangat menarik dan menambah wawasan </t>
  </si>
  <si>
    <t>1Rw40gY0wMP04IsEAnqfjgyh9uSr1V6rc</t>
  </si>
  <si>
    <t>https://drive.google.com/file/d/1Rw40gY0wMP04IsEAnqfjgyh9uSr1V6rc/view?usp=drivesdk</t>
  </si>
  <si>
    <t>Mariani,SP</t>
  </si>
  <si>
    <t>mariani12aceh@gmail.com</t>
  </si>
  <si>
    <t>085323339865</t>
  </si>
  <si>
    <t>Webinar ini sangat bermanfa'at</t>
  </si>
  <si>
    <t>1gFdrk5AwjY9e3YB5zlXcvNox7oCjrX3x</t>
  </si>
  <si>
    <t>https://drive.google.com/file/d/1gFdrk5AwjY9e3YB5zlXcvNox7oCjrX3x/view?usp=drivesdk</t>
  </si>
  <si>
    <t>Rini Widowati, S.E., M.Pd</t>
  </si>
  <si>
    <t>rini1177widowati@gmail.com</t>
  </si>
  <si>
    <t>089695786884</t>
  </si>
  <si>
    <t>Pendidikan</t>
  </si>
  <si>
    <t>16pR4pTJG7GQTXO5x_b5fVMu2Xrz6HGA0</t>
  </si>
  <si>
    <t>https://drive.google.com/file/d/16pR4pTJG7GQTXO5x_b5fVMu2Xrz6HGA0/view?usp=drivesdk</t>
  </si>
  <si>
    <t>Umi sodakoh,SE</t>
  </si>
  <si>
    <t>Umisuparmono@gmail.com</t>
  </si>
  <si>
    <t>085232786869</t>
  </si>
  <si>
    <t>Staf administrasi</t>
  </si>
  <si>
    <t>1QkgPsjMhQ0GMYZd0ztdI7wlw02PP62cl</t>
  </si>
  <si>
    <t>https://drive.google.com/file/d/1QkgPsjMhQ0GMYZd0ztdI7wlw02PP62cl/view?usp=drivesdk</t>
  </si>
  <si>
    <t>Document successfully created; Document successfully merged; PDF created; !!Error Sending Emails: Service invoked too many times for one day: email.; Run via form trigger as irchamriyadi2000@gmail.com; Timestamp: Sep 6 2021 11:35 PM</t>
  </si>
  <si>
    <t>1GB1NVi_yhZVyZji5Di1vtbwWdahih_Tg</t>
  </si>
  <si>
    <t>https://drive.google.com/file/d/1GB1NVi_yhZVyZji5Di1vtbwWdahih_Tg/view?usp=drivesdk</t>
  </si>
  <si>
    <t>Ramdhan Nur Abdu</t>
  </si>
  <si>
    <t>Ramdhannurabdi@gmail.com</t>
  </si>
  <si>
    <t>081378277545</t>
  </si>
  <si>
    <t>Semangat bertanam</t>
  </si>
  <si>
    <t>1c0jMfpMWbfCu3vJADACr7Ag3LmxTLLzP</t>
  </si>
  <si>
    <t>https://drive.google.com/file/d/1c0jMfpMWbfCu3vJADACr7Ag3LmxTLLzP/view?usp=drivesdk</t>
  </si>
  <si>
    <t>YUSMAN TAFONAO</t>
  </si>
  <si>
    <t>yusmantafonaoyusman737@gmail.com</t>
  </si>
  <si>
    <t>081283274525</t>
  </si>
  <si>
    <t xml:space="preserve">Kesan:
kami penyuluh khusus di kab.Nias selatan.sangat berterimakasih dengan ada nya pelatihan seperti ini.
Pesan:
-Kalo boleh pak alangkah baik nya kalau kita adakan praktek dilapangan.
-kami dari penyuluh pertanian Nias Selatan sangat membutuh kan bibit pisang nya.
-dan mesin pengolahan hasilnya.
</t>
  </si>
  <si>
    <t>1yKfB6CF8fHIx-1Iv5305w5sjHlhDhbVY</t>
  </si>
  <si>
    <t>https://drive.google.com/file/d/1yKfB6CF8fHIx-1Iv5305w5sjHlhDhbVY/view?usp=drivesdk</t>
  </si>
  <si>
    <t>Rahmat, S.TP</t>
  </si>
  <si>
    <t>rahmat.maros@rocketmil.com</t>
  </si>
  <si>
    <t>085255440075</t>
  </si>
  <si>
    <t>1azC3oSScflzDzaL3XpHSsc9FVrp5YvWz</t>
  </si>
  <si>
    <t>https://drive.google.com/file/d/1azC3oSScflzDzaL3XpHSsc9FVrp5YvWz/view?usp=drivesdk</t>
  </si>
  <si>
    <t>Document successfully created; Document successfully merged; PDF created; !!Error Sending Emails: Service invoked too many times for one day: email.; Run via form trigger as irchamriyadi2000@gmail.com; Timestamp: Sep 6 2021 11:36 PM</t>
  </si>
  <si>
    <t>Eka Novitarianty, SP</t>
  </si>
  <si>
    <t>ekanovitarianty@gmail.com</t>
  </si>
  <si>
    <t>082240406444</t>
  </si>
  <si>
    <t>1cN9kE5IMSQ9xuPSatz7UC-kq4O04dx2S</t>
  </si>
  <si>
    <t>https://drive.google.com/file/d/1cN9kE5IMSQ9xuPSatz7UC-kq4O04dx2S/view?usp=drivesdk</t>
  </si>
  <si>
    <t>Hariyanto</t>
  </si>
  <si>
    <t>081259512819</t>
  </si>
  <si>
    <t>Staf upt psbtph prov. Jawa timur</t>
  </si>
  <si>
    <t xml:space="preserve">Sangat membatu </t>
  </si>
  <si>
    <t>1diFI6RjxMGaX4J_tP5cDnnLfDybJyZkh</t>
  </si>
  <si>
    <t>https://drive.google.com/file/d/1diFI6RjxMGaX4J_tP5cDnnLfDybJyZkh/view?usp=drivesdk</t>
  </si>
  <si>
    <t>Slamet Pulukadang, SP</t>
  </si>
  <si>
    <t>Slametpulukadang@gmail.com</t>
  </si>
  <si>
    <t>081340835795</t>
  </si>
  <si>
    <t>17jpDdBn1LHxKncKQeGOmxEIEPq4rK9Eu</t>
  </si>
  <si>
    <t>https://drive.google.com/file/d/17jpDdBn1LHxKncKQeGOmxEIEPq4rK9Eu/view?usp=drivesdk</t>
  </si>
  <si>
    <t>MUHAMMAD DARNO, SP</t>
  </si>
  <si>
    <t>muhammaddarno@gmail.com</t>
  </si>
  <si>
    <t>08126889350</t>
  </si>
  <si>
    <t>10NGj7hwWt_JZzwN2AAW_6TCZBu9KybeS</t>
  </si>
  <si>
    <t>https://drive.google.com/file/d/10NGj7hwWt_JZzwN2AAW_6TCZBu9KybeS/view?usp=drivesdk</t>
  </si>
  <si>
    <t>Danny yudhitia permana, s.sos</t>
  </si>
  <si>
    <t>danny.yp@pertanian.go.id</t>
  </si>
  <si>
    <t>081284420362</t>
  </si>
  <si>
    <t>Fungsinya umum</t>
  </si>
  <si>
    <t>Baik dan sangat praktis untuk di praktekkan kembali</t>
  </si>
  <si>
    <t>1UZIRrG5faEges0ekh-wT7iPvkxybnbot</t>
  </si>
  <si>
    <t>https://drive.google.com/file/d/1UZIRrG5faEges0ekh-wT7iPvkxybnbot/view?usp=drivesdk</t>
  </si>
  <si>
    <t>Document successfully created; Document successfully merged; PDF created; !!Error Sending Emails: Service invoked too many times for one day: email.; Run via form trigger as irchamriyadi2000@gmail.com; Timestamp: Sep 6 2021 11:37 PM</t>
  </si>
  <si>
    <t>Indarto. SP</t>
  </si>
  <si>
    <t>Indarto99freedom@gmail.com</t>
  </si>
  <si>
    <t>085273336206</t>
  </si>
  <si>
    <t xml:space="preserve">Sangat membantu pengembangan pisang unggul bersertifikat </t>
  </si>
  <si>
    <t>11HCqQd8DO9NIiREjCSKqRaxx-CJID1P3</t>
  </si>
  <si>
    <t>https://drive.google.com/file/d/11HCqQd8DO9NIiREjCSKqRaxx-CJID1P3/view?usp=drivesdk</t>
  </si>
  <si>
    <t>Aryanto P. Bandaso, SP</t>
  </si>
  <si>
    <t>rahmat.maros@rocketmail.com</t>
  </si>
  <si>
    <t>082393149920</t>
  </si>
  <si>
    <t>1WGRuEwFFc7wI-7J-a8s_mTUH6wVpxYuA</t>
  </si>
  <si>
    <t>https://drive.google.com/file/d/1WGRuEwFFc7wI-7J-a8s_mTUH6wVpxYuA/view?usp=drivesdk</t>
  </si>
  <si>
    <t>BALITBU TROPIKA</t>
  </si>
  <si>
    <t>Sangat teknis  dan implementasi bangat</t>
  </si>
  <si>
    <t>1DwNpLPNQ_bD5qU32Ucc0PakjwzUXzmR2</t>
  </si>
  <si>
    <t>https://drive.google.com/file/d/1DwNpLPNQ_bD5qU32Ucc0PakjwzUXzmR2/view?usp=drivesdk</t>
  </si>
  <si>
    <t>Sarjipplbpppapar</t>
  </si>
  <si>
    <t>sarjisp@gmail.com</t>
  </si>
  <si>
    <t>081335911404</t>
  </si>
  <si>
    <t>Lanjutkan untuk menambah wawasan bagi ASN maupun Petani menenial</t>
  </si>
  <si>
    <t>1nfVUfOO_wTVyVjarLcnHRWzeO8c7Wlf5</t>
  </si>
  <si>
    <t>https://drive.google.com/file/d/1nfVUfOO_wTVyVjarLcnHRWzeO8c7Wlf5/view?usp=drivesdk</t>
  </si>
  <si>
    <t>Fatimatus Zahroh.SP</t>
  </si>
  <si>
    <t>fatimatuszahroh02@gmail.com</t>
  </si>
  <si>
    <t>085607720254</t>
  </si>
  <si>
    <t>12IikLD-WRwWkhc9ba00qeaaGczCsEjp1</t>
  </si>
  <si>
    <t>https://drive.google.com/file/d/12IikLD-WRwWkhc9ba00qeaaGczCsEjp1/view?usp=drivesdk</t>
  </si>
  <si>
    <t>Document successfully created; Document successfully merged; PDF created; !!Error Sending Emails: Service invoked too many times for one day: email.; Run via form trigger as irchamriyadi2000@gmail.com; Timestamp: Sep 6 2021 11:38 PM</t>
  </si>
  <si>
    <t>ENI ROHAENI,SPt</t>
  </si>
  <si>
    <t>aufaahmas_01@yahoo.co.id</t>
  </si>
  <si>
    <t>+6285697345378</t>
  </si>
  <si>
    <t>1dOHuraqy3ZypohzLj_844LOxQBLAd6N1</t>
  </si>
  <si>
    <t>https://drive.google.com/file/d/1dOHuraqy3ZypohzLj_844LOxQBLAd6N1/view?usp=drivesdk</t>
  </si>
  <si>
    <t>Slamet Purwanto, SP</t>
  </si>
  <si>
    <t>slametpurwanto475@gmail.com</t>
  </si>
  <si>
    <t>085642105191</t>
  </si>
  <si>
    <t>Bagus.. ilmunya bermanfaat bagi kita semua</t>
  </si>
  <si>
    <t>1vVGMCaZChd695aK6uy3UAZ7MCh_qIny-</t>
  </si>
  <si>
    <t>https://drive.google.com/file/d/1vVGMCaZChd695aK6uy3UAZ7MCh_qIny-/view?usp=drivesdk</t>
  </si>
  <si>
    <t>Ginting Tri Pamungkas</t>
  </si>
  <si>
    <t>think_08@yahoo.com</t>
  </si>
  <si>
    <t>0217819117</t>
  </si>
  <si>
    <t>Bimtek bermanfaat</t>
  </si>
  <si>
    <t>1rlr9ybF0MwayMWptd_hkb5Ia0AOjMNpK</t>
  </si>
  <si>
    <t>https://drive.google.com/file/d/1rlr9ybF0MwayMWptd_hkb5Ia0AOjMNpK/view?usp=drivesdk</t>
  </si>
  <si>
    <t>Enita Rosmika,SE, MSi</t>
  </si>
  <si>
    <t>Nitarose60.@gmail.com</t>
  </si>
  <si>
    <t>081375954880</t>
  </si>
  <si>
    <t>1uzQw7T7mjgLDszTi0Q6UEq3444fvUj_z</t>
  </si>
  <si>
    <t>https://drive.google.com/file/d/1uzQw7T7mjgLDszTi0Q6UEq3444fvUj_z/view?usp=drivesdk</t>
  </si>
  <si>
    <t>Document successfully created; Document successfully merged; PDF created; !!Error Sending Emails: Invalid email: Nitarose60.@gmail.com; Run via form trigger as irchamriyadi2000@gmail.com; Timestamp: Sep 6 2021 11:38 PM</t>
  </si>
  <si>
    <t>DEDI APRIYANTO SP</t>
  </si>
  <si>
    <t>apriyantodedi16@gmail.com</t>
  </si>
  <si>
    <t>081373968797</t>
  </si>
  <si>
    <t>1aRd3ojo0A4AkDZOQgk-GKdN_k23xTCN-</t>
  </si>
  <si>
    <t>https://drive.google.com/file/d/1aRd3ojo0A4AkDZOQgk-GKdN_k23xTCN-/view?usp=drivesdk</t>
  </si>
  <si>
    <t>MASRICKI RINALDI</t>
  </si>
  <si>
    <t>rickialifiya022@gmail.com</t>
  </si>
  <si>
    <t>085211316407</t>
  </si>
  <si>
    <t>1p4eB_21ZtqU4gP7WtQx2X4SP7IMqqlt2</t>
  </si>
  <si>
    <t>https://drive.google.com/file/d/1p4eB_21ZtqU4gP7WtQx2X4SP7IMqqlt2/view?usp=drivesdk</t>
  </si>
  <si>
    <t>Document successfully created; Document successfully merged; PDF created; !!Error Sending Emails: Service invoked too many times for one day: email.; Run via form trigger as irchamriyadi2000@gmail.com; Timestamp: Sep 6 2021 11:39 PM</t>
  </si>
  <si>
    <t>Wiwik yunidawati , SP.MP</t>
  </si>
  <si>
    <t>wiwikyunidawati @icloud.com</t>
  </si>
  <si>
    <t>082164563455</t>
  </si>
  <si>
    <t>Terima kasih kepada bapak ibu panitia.</t>
  </si>
  <si>
    <t>1Q9HboD1AAYWlxVfaeHEUVbSNu3pojeLg</t>
  </si>
  <si>
    <t>https://drive.google.com/file/d/1Q9HboD1AAYWlxVfaeHEUVbSNu3pojeLg/view?usp=drivesdk</t>
  </si>
  <si>
    <t>ALIEF CAHYO PITOYO, S.P.</t>
  </si>
  <si>
    <t>alief1194@gmail.com</t>
  </si>
  <si>
    <t>082131994171</t>
  </si>
  <si>
    <t>14f3dRr9cpRt6Z2P1Sfnwr6KAY0IgDfAt</t>
  </si>
  <si>
    <t>https://drive.google.com/file/d/14f3dRr9cpRt6Z2P1Sfnwr6KAY0IgDfAt/view?usp=drivesdk</t>
  </si>
  <si>
    <t>Andi Jusfarahnita, S.P.</t>
  </si>
  <si>
    <t>farahnita79@gmail.com</t>
  </si>
  <si>
    <t>081371886467</t>
  </si>
  <si>
    <t>Sangat inspiratif</t>
  </si>
  <si>
    <t>1pADLKPbPc4Tj64aR3I9jrP4Vuw6oYyWA</t>
  </si>
  <si>
    <t>https://drive.google.com/file/d/1pADLKPbPc4Tj64aR3I9jrP4Vuw6oYyWA/view?usp=drivesdk</t>
  </si>
  <si>
    <t>Timur Ocktivianti, SP</t>
  </si>
  <si>
    <t>timur_ockti@yahoo.com</t>
  </si>
  <si>
    <t>0281641069</t>
  </si>
  <si>
    <t>Materi yang bermanfaat</t>
  </si>
  <si>
    <t>1qiqdrAgmVzbV66e-ivnSUpGoflushhai</t>
  </si>
  <si>
    <t>https://drive.google.com/file/d/1qiqdrAgmVzbV66e-ivnSUpGoflushhai/view?usp=drivesdk</t>
  </si>
  <si>
    <t>RULLY LAKSMANA ILYASA</t>
  </si>
  <si>
    <t>roellj@live.com</t>
  </si>
  <si>
    <t>082299332996</t>
  </si>
  <si>
    <t>Materi Menarik</t>
  </si>
  <si>
    <t>17PZY0O1w0sXdTpzCjAgS5gqljVtZwsXh</t>
  </si>
  <si>
    <t>https://drive.google.com/file/d/17PZY0O1w0sXdTpzCjAgS5gqljVtZwsXh/view?usp=drivesdk</t>
  </si>
  <si>
    <t>Habib Mursyidi</t>
  </si>
  <si>
    <t>habib.mursyidi@gmail.com</t>
  </si>
  <si>
    <t>085641122531</t>
  </si>
  <si>
    <t>15F4zASORkd5Gtgo0tR4f0C8NXtUZD4ue</t>
  </si>
  <si>
    <t>https://drive.google.com/file/d/15F4zASORkd5Gtgo0tR4f0C8NXtUZD4ue/view?usp=drivesdk</t>
  </si>
  <si>
    <t>Document successfully created; Document successfully merged; PDF created; !!Error Sending Emails: Service invoked too many times for one day: email.; Run via form trigger as irchamriyadi2000@gmail.com; Timestamp: Sep 6 2021 11:40 PM</t>
  </si>
  <si>
    <t>ADI KUSYULIONO,S.Pt</t>
  </si>
  <si>
    <t>adikusyuliono@gmail.com</t>
  </si>
  <si>
    <t>0858330097700</t>
  </si>
  <si>
    <t>Seomoga materei dapat menambah wawasan ...aamiin</t>
  </si>
  <si>
    <t>11J9gpazr7u3_CxCg_tzZw3E9AWedqbXs</t>
  </si>
  <si>
    <t>https://drive.google.com/file/d/11J9gpazr7u3_CxCg_tzZw3E9AWedqbXs/view?usp=drivesdk</t>
  </si>
  <si>
    <t>Boris Paedefo Pakpahan, S.Pt</t>
  </si>
  <si>
    <t>borispaedefo1992@gmail.com</t>
  </si>
  <si>
    <t>081217689502</t>
  </si>
  <si>
    <t>PSM</t>
  </si>
  <si>
    <t>1ssyIgJi-SGStAdqUqwN3eNuPAJWQj752</t>
  </si>
  <si>
    <t>https://drive.google.com/file/d/1ssyIgJi-SGStAdqUqwN3eNuPAJWQj752/view?usp=drivesdk</t>
  </si>
  <si>
    <t>TIARA NI'MAH APRILIA, S.T.P.</t>
  </si>
  <si>
    <t xml:space="preserve"> tiara20aprilia@gmail.co</t>
  </si>
  <si>
    <t>085748405738</t>
  </si>
  <si>
    <t>1Pig4Z3Z3LE6KxaIFlxG9bW0-7L1jQtZm</t>
  </si>
  <si>
    <t>https://drive.google.com/file/d/1Pig4Z3Z3LE6KxaIFlxG9bW0-7L1jQtZm/view?usp=drivesdk</t>
  </si>
  <si>
    <t>Amalliya Radi Rohmaani, SP</t>
  </si>
  <si>
    <t>liyaamalliya@gmail.com</t>
  </si>
  <si>
    <t>081378037044</t>
  </si>
  <si>
    <t>Meteri menarik</t>
  </si>
  <si>
    <t>1sfsXtzOUUnZdG_eg_b5Sc0wGyQzPv5Gv</t>
  </si>
  <si>
    <t>https://drive.google.com/file/d/1sfsXtzOUUnZdG_eg_b5Sc0wGyQzPv5Gv/view?usp=drivesdk</t>
  </si>
  <si>
    <t>AINUN MUTHOHAROH</t>
  </si>
  <si>
    <t>arifinpenjahit100@gmail.com</t>
  </si>
  <si>
    <t>085730766653</t>
  </si>
  <si>
    <t>1vWNb-oU7yKpZSE5IQmC_QJNE_Qie7KCd</t>
  </si>
  <si>
    <t>https://drive.google.com/file/d/1vWNb-oU7yKpZSE5IQmC_QJNE_Qie7KCd/view?usp=drivesdk</t>
  </si>
  <si>
    <t>Riswandi SST</t>
  </si>
  <si>
    <t>riswandikayo.sst@gmail.com</t>
  </si>
  <si>
    <t>085263869872</t>
  </si>
  <si>
    <t>Sangat berguna buat kami penyuluh dan petani dalam budi daya pisang</t>
  </si>
  <si>
    <t>19a5KQOL71bXNS3dPF2c0B8NwWRRtqsXN</t>
  </si>
  <si>
    <t>https://drive.google.com/file/d/19a5KQOL71bXNS3dPF2c0B8NwWRRtqsXN/view?usp=drivesdk</t>
  </si>
  <si>
    <t>Denny Indra Praja Hadisaputra STP</t>
  </si>
  <si>
    <t>denada.polepel@gmail.com</t>
  </si>
  <si>
    <t>082302226336</t>
  </si>
  <si>
    <t xml:space="preserve">Bagus </t>
  </si>
  <si>
    <t>1ZyYkUDw7Sc4krGi_kwccVvU_dCNCVzKg</t>
  </si>
  <si>
    <t>https://drive.google.com/file/d/1ZyYkUDw7Sc4krGi_kwccVvU_dCNCVzKg/view?usp=drivesdk</t>
  </si>
  <si>
    <t xml:space="preserve">Pelatihan sangat bermanfaat </t>
  </si>
  <si>
    <t>1Q_HdiqVARnGIKKqysv8iFPYtnlho_nGF</t>
  </si>
  <si>
    <t>https://drive.google.com/file/d/1Q_HdiqVARnGIKKqysv8iFPYtnlho_nGF/view?usp=drivesdk</t>
  </si>
  <si>
    <t>Document successfully created; Document successfully merged; PDF created; !!Error Sending Emails: Service invoked too many times for one day: email.; Run via form trigger as irchamriyadi2000@gmail.com; Timestamp: Sep 6 2021 11:41 PM</t>
  </si>
  <si>
    <t>Hadi Makrum, SP.</t>
  </si>
  <si>
    <t>makrumhadi0912@gmail.com</t>
  </si>
  <si>
    <t>082372880678</t>
  </si>
  <si>
    <t>1B1BP0vHEGVneAK_aNnESZabCOf8Ecq9u</t>
  </si>
  <si>
    <t>https://drive.google.com/file/d/1B1BP0vHEGVneAK_aNnESZabCOf8Ecq9u/view?usp=drivesdk</t>
  </si>
  <si>
    <t>TAUFIK ATMAJJA</t>
  </si>
  <si>
    <t>taufikatmaja8@gmail.com</t>
  </si>
  <si>
    <t>082275079074</t>
  </si>
  <si>
    <t>1UJre3bHe9e4DWWEOkRaWr9GRHIPPrWXY</t>
  </si>
  <si>
    <t>https://drive.google.com/file/d/1UJre3bHe9e4DWWEOkRaWr9GRHIPPrWXY/view?usp=drivesdk</t>
  </si>
  <si>
    <t>Document successfully created; Document successfully merged; PDF created; !!Error Sending Emails: Service invoked too many times for one day: email.; Run via form trigger as irchamriyadi2000@gmail.com; Timestamp: Sep 6 2021 11:42 PM</t>
  </si>
  <si>
    <t>vista armilia octarina siswoyo, S.P</t>
  </si>
  <si>
    <t>vistaarmi@gmail.com</t>
  </si>
  <si>
    <t>087865259150</t>
  </si>
  <si>
    <t>materi dapat menambah pengetahuan dibidang budidaya pisang</t>
  </si>
  <si>
    <t>13ofc0i9nYKsfg2ELFVTvXivvq5UsGLNk</t>
  </si>
  <si>
    <t>https://drive.google.com/file/d/13ofc0i9nYKsfg2ELFVTvXivvq5UsGLNk/view?usp=drivesdk</t>
  </si>
  <si>
    <t>Dadang Sofian Rahmat</t>
  </si>
  <si>
    <t>wates57.grt@gmail.com</t>
  </si>
  <si>
    <t>1OLyRDGqWuXo7wyKdUPgh2g7EBPcV8hzG</t>
  </si>
  <si>
    <t>https://drive.google.com/file/d/1OLyRDGqWuXo7wyKdUPgh2g7EBPcV8hzG/view?usp=drivesdk</t>
  </si>
  <si>
    <t>Sri Hajriani AR</t>
  </si>
  <si>
    <t>srihajriani@gmail.com</t>
  </si>
  <si>
    <t>082348284228</t>
  </si>
  <si>
    <t xml:space="preserve"> cukup baik</t>
  </si>
  <si>
    <t>1_dLpHCIMyoM-QzgPAlm42wmh0mEGHbpi</t>
  </si>
  <si>
    <t>https://drive.google.com/file/d/1_dLpHCIMyoM-QzgPAlm42wmh0mEGHbpi/view?usp=drivesdk</t>
  </si>
  <si>
    <t>Eko ari cahyono</t>
  </si>
  <si>
    <t>Ekoaricahyono85@gmail.com</t>
  </si>
  <si>
    <t>085815319296</t>
  </si>
  <si>
    <t>1KZcQibFG921I138k3rffJR0KTeCJwcjJ</t>
  </si>
  <si>
    <t>https://drive.google.com/file/d/1KZcQibFG921I138k3rffJR0KTeCJwcjJ/view?usp=drivesdk</t>
  </si>
  <si>
    <t>Zulipah Mahdalena, SP. MP</t>
  </si>
  <si>
    <t>sz.mahdalena@gmail.com</t>
  </si>
  <si>
    <t>081348762405</t>
  </si>
  <si>
    <t xml:space="preserve">Dosen </t>
  </si>
  <si>
    <t>19apLL5fcJNrhBC38L7K-zNM1WRTqtAIA</t>
  </si>
  <si>
    <t>https://drive.google.com/file/d/19apLL5fcJNrhBC38L7K-zNM1WRTqtAIA/view?usp=drivesdk</t>
  </si>
  <si>
    <t>NOVAN EKO PURWANTO, S.Pd</t>
  </si>
  <si>
    <t>nowfuneducation@gmail.com</t>
  </si>
  <si>
    <t>085736175880</t>
  </si>
  <si>
    <t>alhadulillah bisa mendapat ilmu baru</t>
  </si>
  <si>
    <t>1ox92_KSttzKP6BUOOyMhkg9plK5Myce5</t>
  </si>
  <si>
    <t>https://drive.google.com/file/d/1ox92_KSttzKP6BUOOyMhkg9plK5Myce5/view?usp=drivesdk</t>
  </si>
  <si>
    <t>Joko Prastowo, S.Pt</t>
  </si>
  <si>
    <t>jokoprastowo399@gmail.com</t>
  </si>
  <si>
    <t>081336658319</t>
  </si>
  <si>
    <t>Acara ini sangat bermanfaat, maju terus pertanian Indonesia</t>
  </si>
  <si>
    <t>1KSwTGxAaNvlK-rW8kfYXW8e4gFVmHFps</t>
  </si>
  <si>
    <t>https://drive.google.com/file/d/1KSwTGxAaNvlK-rW8kfYXW8e4gFVmHFps/view?usp=drivesdk</t>
  </si>
  <si>
    <t>Document successfully created; Document successfully merged; PDF created; !!Error Sending Emails: Service invoked too many times for one day: email.; Run via form trigger as irchamriyadi2000@gmail.com; Timestamp: Sep 6 2021 11:43 PM</t>
  </si>
  <si>
    <t>SINTIA HANUM INDRI LISTIANI</t>
  </si>
  <si>
    <t>arsawafa100@gmail.com</t>
  </si>
  <si>
    <t>083114736381</t>
  </si>
  <si>
    <t>1CNK8Y1uO6P6cggLweeLNcEr65VqrQsR0</t>
  </si>
  <si>
    <t>https://drive.google.com/file/d/1CNK8Y1uO6P6cggLweeLNcEr65VqrQsR0/view?usp=drivesdk</t>
  </si>
  <si>
    <t>JUANDI, SST</t>
  </si>
  <si>
    <t xml:space="preserve">juandi0184@gmail.com </t>
  </si>
  <si>
    <t>081333299640</t>
  </si>
  <si>
    <t xml:space="preserve">Terus berkarya untuk membangun pertanian yang tangguh </t>
  </si>
  <si>
    <t>1CTi0GcxKDZht3-rr-JynXOaMFraIOGp1</t>
  </si>
  <si>
    <t>https://drive.google.com/file/d/1CTi0GcxKDZht3-rr-JynXOaMFraIOGp1/view?usp=drivesdk</t>
  </si>
  <si>
    <t>LAELI RAKHMAWATI, S. TP</t>
  </si>
  <si>
    <t>aleen_dalerie@yahoo.com</t>
  </si>
  <si>
    <t>+6285290728684</t>
  </si>
  <si>
    <t>sANGAT BERMANFAAT</t>
  </si>
  <si>
    <t>1Tfb0hfaD-AzgCc78zvE-3ijxhqGxRjXT</t>
  </si>
  <si>
    <t>https://drive.google.com/file/d/1Tfb0hfaD-AzgCc78zvE-3ijxhqGxRjXT/view?usp=drivesdk</t>
  </si>
  <si>
    <t>Ir. Maliawan Yudaasmara, MMA</t>
  </si>
  <si>
    <t>yudaasmara.m1@gmail.com</t>
  </si>
  <si>
    <t>081284017285</t>
  </si>
  <si>
    <t>1m4UyEN8GfW50ppczpWYiTdV4e92t3Vn8</t>
  </si>
  <si>
    <t>https://drive.google.com/file/d/1m4UyEN8GfW50ppczpWYiTdV4e92t3Vn8/view?usp=drivesdk</t>
  </si>
  <si>
    <t>Titin Purnam.SP. M.Si</t>
  </si>
  <si>
    <t>titinpurnama57@yahoo.com</t>
  </si>
  <si>
    <t>081e63488760</t>
  </si>
  <si>
    <t>1VbWoO7WlDEMeoedkvt-YVUGoRuCp2fEg</t>
  </si>
  <si>
    <t>https://drive.google.com/file/d/1VbWoO7WlDEMeoedkvt-YVUGoRuCp2fEg/view?usp=drivesdk</t>
  </si>
  <si>
    <t>HARI BUDIYANTO.SP</t>
  </si>
  <si>
    <t>haribudiyanto79@gmail.com</t>
  </si>
  <si>
    <t>08125339294</t>
  </si>
  <si>
    <t>14vPIMSxsmzNM0aIJ9z3igqGLA6SbMf-y</t>
  </si>
  <si>
    <t>https://drive.google.com/file/d/14vPIMSxsmzNM0aIJ9z3igqGLA6SbMf-y/view?usp=drivesdk</t>
  </si>
  <si>
    <t>DIAN ISDIANA</t>
  </si>
  <si>
    <t>zuliatri3@gmail.com</t>
  </si>
  <si>
    <t>085732314048</t>
  </si>
  <si>
    <t>1s1olgwRMaFEbVSIhLvq-rBQEd14TzJVa</t>
  </si>
  <si>
    <t>https://drive.google.com/file/d/1s1olgwRMaFEbVSIhLvq-rBQEd14TzJVa/view?usp=drivesdk</t>
  </si>
  <si>
    <t>Document successfully created; Document successfully merged; PDF created; !!Error Sending Emails: Service invoked too many times for one day: email.; Run via form trigger as irchamriyadi2000@gmail.com; Timestamp: Sep 6 2021 11:44 PM</t>
  </si>
  <si>
    <t>Bagus....lanjutkan</t>
  </si>
  <si>
    <t>1fs0lRXVs7U5xuTzGD_x8eUzmMkXvVNs8</t>
  </si>
  <si>
    <t>https://drive.google.com/file/d/1fs0lRXVs7U5xuTzGD_x8eUzmMkXvVNs8/view?usp=drivesdk</t>
  </si>
  <si>
    <t>KRISMAN LAMEANDA, S.Pd</t>
  </si>
  <si>
    <t>1d3UQS2GUY1reeue5Ez38SDEaFw40ALYz</t>
  </si>
  <si>
    <t>https://drive.google.com/file/d/1d3UQS2GUY1reeue5Ez38SDEaFw40ALYz/view?usp=drivesdk</t>
  </si>
  <si>
    <t>ROBIYULLAH</t>
  </si>
  <si>
    <t>robiyullah@gmail.com</t>
  </si>
  <si>
    <t>081901593888</t>
  </si>
  <si>
    <t>Webinarnya sangat bermanfaat sekali menambah pengetahuan dan wawasan bagi petani hortikultura</t>
  </si>
  <si>
    <t>17l-dQL2zszBmtdmJGx5rhrXJu-Hkx9X1</t>
  </si>
  <si>
    <t>https://drive.google.com/file/d/17l-dQL2zszBmtdmJGx5rhrXJu-Hkx9X1/view?usp=drivesdk</t>
  </si>
  <si>
    <t>SHOHIBBUL FATAH</t>
  </si>
  <si>
    <t>081222060785</t>
  </si>
  <si>
    <t>1uuEkceTB1jRXDFxOpkknNcDoKrzw92_-</t>
  </si>
  <si>
    <t>https://drive.google.com/file/d/1uuEkceTB1jRXDFxOpkknNcDoKrzw92_-/view?usp=drivesdk</t>
  </si>
  <si>
    <t>Warsito</t>
  </si>
  <si>
    <t>warsitoboy53@gmail.com</t>
  </si>
  <si>
    <t>088802704987</t>
  </si>
  <si>
    <t>1gJjgLujY6SwKl3jNvXwYU_ogMOXWJoYV</t>
  </si>
  <si>
    <t>https://drive.google.com/file/d/1gJjgLujY6SwKl3jNvXwYU_ogMOXWJoYV/view?usp=drivesdk</t>
  </si>
  <si>
    <t>Buyung Safitra</t>
  </si>
  <si>
    <t>buyungsafitra@gmail.com</t>
  </si>
  <si>
    <t>+6285784725984</t>
  </si>
  <si>
    <t>1fK5-rO-HfqSRK75N5eVBhtun86doPJ78</t>
  </si>
  <si>
    <t>https://drive.google.com/file/d/1fK5-rO-HfqSRK75N5eVBhtun86doPJ78/view?usp=drivesdk</t>
  </si>
  <si>
    <t>Mursidin</t>
  </si>
  <si>
    <t>mursidinfattah@gmail.com</t>
  </si>
  <si>
    <t>081379081982</t>
  </si>
  <si>
    <t>acara seperti ini sangat baik karenanya perlu diperbanyak</t>
  </si>
  <si>
    <t>1wqdf5iZ8za2aCzlSUBAZIIk_lYXCE9SR</t>
  </si>
  <si>
    <t>https://drive.google.com/file/d/1wqdf5iZ8za2aCzlSUBAZIIk_lYXCE9SR/view?usp=drivesdk</t>
  </si>
  <si>
    <t>Document successfully created; Document successfully merged; PDF created; !!Error Sending Emails: Service invoked too many times for one day: email.; Run via form trigger as irchamriyadi2000@gmail.com; Timestamp: Sep 6 2021 11:45 PM</t>
  </si>
  <si>
    <t>DWI TOTOK IRIANTO MM</t>
  </si>
  <si>
    <t>dwisitubondo123@gmail.com</t>
  </si>
  <si>
    <t>081331881521</t>
  </si>
  <si>
    <t>Mantap dan perlu adanya motivasi-motivasi dlm bentuk giat seminar lainnya</t>
  </si>
  <si>
    <t>1ZYpilqo2RQ2lNY7qwYXtaBasLFAKx-8k</t>
  </si>
  <si>
    <t>https://drive.google.com/file/d/1ZYpilqo2RQ2lNY7qwYXtaBasLFAKx-8k/view?usp=drivesdk</t>
  </si>
  <si>
    <t>Desi Irawati, SP</t>
  </si>
  <si>
    <t>desi.irawati.1984@gmail.com</t>
  </si>
  <si>
    <t>085245814772</t>
  </si>
  <si>
    <t>1TIvcpm16IDLt5pNQPb9l3FCTkMno-Kc0</t>
  </si>
  <si>
    <t>https://drive.google.com/file/d/1TIvcpm16IDLt5pNQPb9l3FCTkMno-Kc0/view?usp=drivesdk</t>
  </si>
  <si>
    <t>VENTY KURNIASARI, S.T.P</t>
  </si>
  <si>
    <t>venty.kurniasari@yahoo.com</t>
  </si>
  <si>
    <t>081369330913</t>
  </si>
  <si>
    <t>1qxd86G4PxmWAOpwF2S2Z0_Lw5yZ9VG9Z</t>
  </si>
  <si>
    <t>https://drive.google.com/file/d/1qxd86G4PxmWAOpwF2S2Z0_Lw5yZ9VG9Z/view?usp=drivesdk</t>
  </si>
  <si>
    <t>Wahyu Marmoyojati.ST</t>
  </si>
  <si>
    <t>wahyust74@gmail.com</t>
  </si>
  <si>
    <t>081278755155</t>
  </si>
  <si>
    <t>17Gn80Fb7gPWYQci1TG7G6_5wvqZRfSD4</t>
  </si>
  <si>
    <t>https://drive.google.com/file/d/17Gn80Fb7gPWYQci1TG7G6_5wvqZRfSD4/view?usp=drivesdk</t>
  </si>
  <si>
    <t>AZMI ASYIDDA MUSHOFFA</t>
  </si>
  <si>
    <t>offayev@gmail.com</t>
  </si>
  <si>
    <t>082133041193</t>
  </si>
  <si>
    <t>1mCpXOJOEyxDvWDWcwOEbR8IdiloS9U7x</t>
  </si>
  <si>
    <t>https://drive.google.com/file/d/1mCpXOJOEyxDvWDWcwOEbR8IdiloS9U7x/view?usp=drivesdk</t>
  </si>
  <si>
    <t>MIRANDA AUDINA SARI</t>
  </si>
  <si>
    <t>arifinpenjahit88@gmail.com</t>
  </si>
  <si>
    <t>085816241413</t>
  </si>
  <si>
    <t>19SLD4Havd6n_tt7aJegtZI6uz6vB8s9X</t>
  </si>
  <si>
    <t>https://drive.google.com/file/d/19SLD4Havd6n_tt7aJegtZI6uz6vB8s9X/view?usp=drivesdk</t>
  </si>
  <si>
    <t>AHMAD TSANI RISDIYAWAN</t>
  </si>
  <si>
    <t>tsaniahmad183@gmail.com</t>
  </si>
  <si>
    <t>081227438879</t>
  </si>
  <si>
    <t>mantap sesuai potensi lokal</t>
  </si>
  <si>
    <t>1dusQy2a8ZkMeKlDVDmGebMQbGT6qJnoR</t>
  </si>
  <si>
    <t>https://drive.google.com/file/d/1dusQy2a8ZkMeKlDVDmGebMQbGT6qJnoR/view?usp=drivesdk</t>
  </si>
  <si>
    <t>Document successfully created; Document successfully merged; PDF created; !!Error Sending Emails: Service invoked too many times for one day: email.; Run via form trigger as irchamriyadi2000@gmail.com; Timestamp: Sep 6 2021 11:46 PM</t>
  </si>
  <si>
    <t>Retno Septina W</t>
  </si>
  <si>
    <t>retno140985@gmail.com</t>
  </si>
  <si>
    <t>081328721140</t>
  </si>
  <si>
    <t>menambah wawasan</t>
  </si>
  <si>
    <t>18ID50Q2iZPXhx1Fkk7zIZq0h1ndK1FBB</t>
  </si>
  <si>
    <t>https://drive.google.com/file/d/18ID50Q2iZPXhx1Fkk7zIZq0h1ndK1FBB/view?usp=drivesdk</t>
  </si>
  <si>
    <t>HASRI</t>
  </si>
  <si>
    <t>hasripontana@gmail.com</t>
  </si>
  <si>
    <t>082394463970</t>
  </si>
  <si>
    <t xml:space="preserve">Wibinar benih pisang sangat menarik. </t>
  </si>
  <si>
    <t>1bZFRdlwxQcGicTt9BikVEcIMSLxWgcEn</t>
  </si>
  <si>
    <t>https://drive.google.com/file/d/1bZFRdlwxQcGicTt9BikVEcIMSLxWgcEn/view?usp=drivesdk</t>
  </si>
  <si>
    <t>08531529600</t>
  </si>
  <si>
    <t>PPPK</t>
  </si>
  <si>
    <t>Ilmu bermanfaat</t>
  </si>
  <si>
    <t>1epwD6R_K-m_xVOnLvfZLBPYt9NWPnxMu</t>
  </si>
  <si>
    <t>https://drive.google.com/file/d/1epwD6R_K-m_xVOnLvfZLBPYt9NWPnxMu/view?usp=drivesdk</t>
  </si>
  <si>
    <t>Aripin yusuf</t>
  </si>
  <si>
    <t>asanifarm@gmail.com</t>
  </si>
  <si>
    <t>081931485111</t>
  </si>
  <si>
    <t>1q05t-WQWcsiiP8XANiW6B_PmB55DUxuE</t>
  </si>
  <si>
    <t>https://drive.google.com/file/d/1q05t-WQWcsiiP8XANiW6B_PmB55DUxuE/view?usp=drivesdk</t>
  </si>
  <si>
    <t>RITA HARTATY SP</t>
  </si>
  <si>
    <t>hartatirita953@gmail.com</t>
  </si>
  <si>
    <t>082276255455</t>
  </si>
  <si>
    <t>Semoga ilmunya bermampaat</t>
  </si>
  <si>
    <t>1aJXLiqZwf_TX9-n09Na0KkmFdRy43xPi</t>
  </si>
  <si>
    <t>https://drive.google.com/file/d/1aJXLiqZwf_TX9-n09Na0KkmFdRy43xPi/view?usp=drivesdk</t>
  </si>
  <si>
    <t>1kzjiFf_e38oRuqIcQWneNOTyF9edCqaW</t>
  </si>
  <si>
    <t>https://drive.google.com/file/d/1kzjiFf_e38oRuqIcQWneNOTyF9edCqaW/view?usp=drivesdk</t>
  </si>
  <si>
    <t>1Jr_8xTw5EA4sQTW60r3XQLtuP9sAuZMj</t>
  </si>
  <si>
    <t>https://drive.google.com/file/d/1Jr_8xTw5EA4sQTW60r3XQLtuP9sAuZMj/view?usp=drivesdk</t>
  </si>
  <si>
    <t>SIMPANI HALAWA</t>
  </si>
  <si>
    <t>1RzuRrk4nuMLdSMD7eZEY5n3hlHu36m5V</t>
  </si>
  <si>
    <t>https://drive.google.com/file/d/1RzuRrk4nuMLdSMD7eZEY5n3hlHu36m5V/view?usp=drivesdk</t>
  </si>
  <si>
    <t>Document successfully created; Document successfully merged; PDF created; !!Error Sending Emails: Service invoked too many times for one day: email.; Run via form trigger as irchamriyadi2000@gmail.com; Timestamp: Sep 6 2021 11:47 PM</t>
  </si>
  <si>
    <t>Dra. Novianti</t>
  </si>
  <si>
    <t>novinovianti1112@gmail.com</t>
  </si>
  <si>
    <t>08129922720</t>
  </si>
  <si>
    <t>materi yang disampaikan oleh narasumber sangat memberi inspirasi</t>
  </si>
  <si>
    <t>1pQH1eywaKh128S3xp-WcDvi3Yf0do69g</t>
  </si>
  <si>
    <t>https://drive.google.com/file/d/1pQH1eywaKh128S3xp-WcDvi3Yf0do69g/view?usp=drivesdk</t>
  </si>
  <si>
    <t>Syaban Lubis</t>
  </si>
  <si>
    <t>syabanlubis1@gmail.com</t>
  </si>
  <si>
    <t>082275327664</t>
  </si>
  <si>
    <t>Dagang</t>
  </si>
  <si>
    <t>Sangat bermanfaat &amp; butuh modal</t>
  </si>
  <si>
    <t>17GsdX9ouTFkJISx9RoPMKff8ExZllG3B</t>
  </si>
  <si>
    <t>https://drive.google.com/file/d/17GsdX9ouTFkJISx9RoPMKff8ExZllG3B/view?usp=drivesdk</t>
  </si>
  <si>
    <t>Document successfully created; Document successfully merged; PDF created; !!Error Sending Emails: Service invoked too many times for one day: email.; Run via form trigger as irchamriyadi2000@gmail.com; Timestamp: Sep 6 2021 11:48 PM</t>
  </si>
  <si>
    <t>ILHAMI,  S.Hut,. MM</t>
  </si>
  <si>
    <t>Ilhami733@yahoo.com</t>
  </si>
  <si>
    <t>085251335415</t>
  </si>
  <si>
    <t>Webinarnya sangat menarik dan sangat inspiratif. Terima kasih.</t>
  </si>
  <si>
    <t>1VtPRqRxgvlwVaU1jwjNiQKCVsXSTcca-</t>
  </si>
  <si>
    <t>https://drive.google.com/file/d/1VtPRqRxgvlwVaU1jwjNiQKCVsXSTcca-/view?usp=drivesdk</t>
  </si>
  <si>
    <t>MUHAMMAD RIFAI</t>
  </si>
  <si>
    <t>082161664898</t>
  </si>
  <si>
    <t>Semoga ilmunya bermamfaat</t>
  </si>
  <si>
    <t>1NRR6RzTJT8DrNd0EwF9laP8VPpuhOQQT</t>
  </si>
  <si>
    <t>https://drive.google.com/file/d/1NRR6RzTJT8DrNd0EwF9laP8VPpuhOQQT/view?usp=drivesdk</t>
  </si>
  <si>
    <t>Edwin Pradipta</t>
  </si>
  <si>
    <t>edwinpradipta880@gmail.com</t>
  </si>
  <si>
    <t>085334264111</t>
  </si>
  <si>
    <t>staf hortikultura</t>
  </si>
  <si>
    <t>1MthVtu3g9Av7EgsqUqotLF5bwPDc6fuq</t>
  </si>
  <si>
    <t>https://drive.google.com/file/d/1MthVtu3g9Av7EgsqUqotLF5bwPDc6fuq/view?usp=drivesdk</t>
  </si>
  <si>
    <t>SITI FATIMAH</t>
  </si>
  <si>
    <t>arsawafa1@gmail.com</t>
  </si>
  <si>
    <t>081231850623</t>
  </si>
  <si>
    <t>1jalsdd8ukMAw5j4V_iiWqeWH7b7T1sk3</t>
  </si>
  <si>
    <t>https://drive.google.com/file/d/1jalsdd8ukMAw5j4V_iiWqeWH7b7T1sk3/view?usp=drivesdk</t>
  </si>
  <si>
    <t>siti jaziroh</t>
  </si>
  <si>
    <t>jaziroh224@gmail.com</t>
  </si>
  <si>
    <t>085264546304</t>
  </si>
  <si>
    <t>1aktd9AXD-CIWolz37VKFiTEXGMP-Kl4n</t>
  </si>
  <si>
    <t>https://drive.google.com/file/d/1aktd9AXD-CIWolz37VKFiTEXGMP-Kl4n/view?usp=drivesdk</t>
  </si>
  <si>
    <t>Berkat febriani halawa</t>
  </si>
  <si>
    <t>halawafebry16@gmail.com</t>
  </si>
  <si>
    <t>082273895688</t>
  </si>
  <si>
    <t>Materi sangat jelas dan mudah dipahami</t>
  </si>
  <si>
    <t>1dI_5UoBY9-CBC8cM-5L9abAB1B0F1mtf</t>
  </si>
  <si>
    <t>https://drive.google.com/file/d/1dI_5UoBY9-CBC8cM-5L9abAB1B0F1mtf/view?usp=drivesdk</t>
  </si>
  <si>
    <t>Hasrat tanjung</t>
  </si>
  <si>
    <t>hasrattanjung@gmail.com</t>
  </si>
  <si>
    <t>081279720902</t>
  </si>
  <si>
    <t>Ketua koperasi produsen rimbun jaya 3</t>
  </si>
  <si>
    <t>136KeKrfW-PFCZTemSOpZxiiqcAZHCeRm</t>
  </si>
  <si>
    <t>https://drive.google.com/file/d/136KeKrfW-PFCZTemSOpZxiiqcAZHCeRm/view?usp=drivesdk</t>
  </si>
  <si>
    <t>Sangat berterimakasih</t>
  </si>
  <si>
    <t>1yIpFFwBUU5GE9_jPIx0_v2Bn-FB1yxpH</t>
  </si>
  <si>
    <t>https://drive.google.com/file/d/1yIpFFwBUU5GE9_jPIx0_v2Bn-FB1yxpH/view?usp=drivesdk</t>
  </si>
  <si>
    <t>Bajri Yety,S.TP</t>
  </si>
  <si>
    <t>bajriyety40@gmail.com</t>
  </si>
  <si>
    <t>081392045400</t>
  </si>
  <si>
    <t>1K7Nu6lmdzYUXWDzcI8v3hARM2wkwlVLB</t>
  </si>
  <si>
    <t>https://drive.google.com/file/d/1K7Nu6lmdzYUXWDzcI8v3hARM2wkwlVLB/view?usp=drivesdk</t>
  </si>
  <si>
    <t>Ir. BAMBANG ADIPURWANTO</t>
  </si>
  <si>
    <t>1dlioTK3Gf7xADdjBKoUTHIV2_DzSOW01</t>
  </si>
  <si>
    <t>https://drive.google.com/file/d/1dlioTK3Gf7xADdjBKoUTHIV2_DzSOW01/view?usp=drivesdk</t>
  </si>
  <si>
    <t>Document successfully created; Document successfully merged; PDF created; !!Error Sending Emails: Service invoked too many times for one day: email.; Run via form trigger as irchamriyadi2000@gmail.com; Timestamp: Sep 6 2021 11:49 PM</t>
  </si>
  <si>
    <t>Susianti, S.P, M.M</t>
  </si>
  <si>
    <t>susivanlingga75@gmail.com</t>
  </si>
  <si>
    <t>082367689884</t>
  </si>
  <si>
    <t>Guru Produktif ATPH</t>
  </si>
  <si>
    <t>Materi sangat bagus, penyampaian narasumber sangat jelas.</t>
  </si>
  <si>
    <t>1KYYHUPBa6736kC9TBqX10g7_c59s5fYE</t>
  </si>
  <si>
    <t>https://drive.google.com/file/d/1KYYHUPBa6736kC9TBqX10g7_c59s5fYE/view?usp=drivesdk</t>
  </si>
  <si>
    <t>NADIA ELLA COMANECI,S.H.,M.Kn</t>
  </si>
  <si>
    <t>1WaKGXTBQ7s7KgbOs0p8coZXduiIcwTjt</t>
  </si>
  <si>
    <t>https://drive.google.com/file/d/1WaKGXTBQ7s7KgbOs0p8coZXduiIcwTjt/view?usp=drivesdk</t>
  </si>
  <si>
    <t>Dearma Purba.SP</t>
  </si>
  <si>
    <t>dearmapurba69@gmail.com</t>
  </si>
  <si>
    <t>081369138026</t>
  </si>
  <si>
    <t>1C-oLpkqT-KTVTyTKuMi49qyo1fzkZfHL</t>
  </si>
  <si>
    <t>https://drive.google.com/file/d/1C-oLpkqT-KTVTyTKuMi49qyo1fzkZfHL/view?usp=drivesdk</t>
  </si>
  <si>
    <t>RETNO DWI MELANI</t>
  </si>
  <si>
    <t>arifinz198@gmail.com</t>
  </si>
  <si>
    <t>085730042393</t>
  </si>
  <si>
    <t>14v0tyOq2JQjnxfb3ECds3BNxVg9cOdTA</t>
  </si>
  <si>
    <t>https://drive.google.com/file/d/14v0tyOq2JQjnxfb3ECds3BNxVg9cOdTA/view?usp=drivesdk</t>
  </si>
  <si>
    <t>Ernida Dasra, SP</t>
  </si>
  <si>
    <t>ernidadasra1010@gmail.com</t>
  </si>
  <si>
    <t>081379995859</t>
  </si>
  <si>
    <t>Amazing</t>
  </si>
  <si>
    <t>1eRKd4x9WKlzuVHsigHLr6UGchOQx9BYU</t>
  </si>
  <si>
    <t>https://drive.google.com/file/d/1eRKd4x9WKlzuVHsigHLr6UGchOQx9BYU/view?usp=drivesdk</t>
  </si>
  <si>
    <t>Meri Susanti, A.Md</t>
  </si>
  <si>
    <t>susantimeri79@gmail.com</t>
  </si>
  <si>
    <t>085265703579</t>
  </si>
  <si>
    <t>Materi sangat bermanfaat bagi kita semua</t>
  </si>
  <si>
    <t>1qVAlAl9yAuKlULzEoV_k21YN6WGyD4V7</t>
  </si>
  <si>
    <t>https://drive.google.com/file/d/1qVAlAl9yAuKlULzEoV_k21YN6WGyD4V7/view?usp=drivesdk</t>
  </si>
  <si>
    <t>Fery Wahyu Ramadhan, S.IP</t>
  </si>
  <si>
    <t>Ferywahyu958@gmail.com</t>
  </si>
  <si>
    <t>083827954312</t>
  </si>
  <si>
    <t>1z_Bz7En-ZhC55mg9iRlk0ct1Jol61Fgs</t>
  </si>
  <si>
    <t>https://drive.google.com/file/d/1z_Bz7En-ZhC55mg9iRlk0ct1Jol61Fgs/view?usp=drivesdk</t>
  </si>
  <si>
    <t>SUKARNA</t>
  </si>
  <si>
    <t>adyptykarna@gmail.com</t>
  </si>
  <si>
    <t>085220514221</t>
  </si>
  <si>
    <t>Menambah Wawasan Pengetahuan bagi petugas di Lapangan</t>
  </si>
  <si>
    <t>1xpHxuHfGH6_UR8_7ErbYz8WHbZwXOYHX</t>
  </si>
  <si>
    <t>https://drive.google.com/file/d/1xpHxuHfGH6_UR8_7ErbYz8WHbZwXOYHX/view?usp=drivesdk</t>
  </si>
  <si>
    <t>GREGORY T SANTOSO (Ph.D Cand.)</t>
  </si>
  <si>
    <t>gregsantos2015@gmail.com</t>
  </si>
  <si>
    <t>085334649104</t>
  </si>
  <si>
    <t>great</t>
  </si>
  <si>
    <t>1cWDxJmg0XnZI2Zi-6sGRb38rzZl4_ITe</t>
  </si>
  <si>
    <t>https://drive.google.com/file/d/1cWDxJmg0XnZI2Zi-6sGRb38rzZl4_ITe/view?usp=drivesdk</t>
  </si>
  <si>
    <t>Ir. Hari Mularsono</t>
  </si>
  <si>
    <t>harifen@yahoo.co.id</t>
  </si>
  <si>
    <t>085791629437</t>
  </si>
  <si>
    <t>Sangat beanfaay sbg tambahan wawasam mengenai teknologi pisamg..</t>
  </si>
  <si>
    <t>1o26IXYDdA3h9Lccd_t6B4Ipo_7_QX5jr</t>
  </si>
  <si>
    <t>https://drive.google.com/file/d/1o26IXYDdA3h9Lccd_t6B4Ipo_7_QX5jr/view?usp=drivesdk</t>
  </si>
  <si>
    <t>Sri Endang Wastuti</t>
  </si>
  <si>
    <t>sriendaang@gmail.com</t>
  </si>
  <si>
    <t>085260508431</t>
  </si>
  <si>
    <t>Semoga kedepannya tanaman pisang bisa di kembangkan di setiap kabupaten</t>
  </si>
  <si>
    <t>1lstxKms1kNZzIB-DdSz68es5mKoKnYv_</t>
  </si>
  <si>
    <t>https://drive.google.com/file/d/1lstxKms1kNZzIB-DdSz68es5mKoKnYv_/view?usp=drivesdk</t>
  </si>
  <si>
    <t>SITI MAESAROH, SST</t>
  </si>
  <si>
    <t>maeycute686@gmail.com</t>
  </si>
  <si>
    <t>08156222297</t>
  </si>
  <si>
    <t>bagus dan menarik</t>
  </si>
  <si>
    <t>1QvGpD9yj6EyXUuqXgR0aUwZG-y3CXG03</t>
  </si>
  <si>
    <t>https://drive.google.com/file/d/1QvGpD9yj6EyXUuqXgR0aUwZG-y3CXG03/view?usp=drivesdk</t>
  </si>
  <si>
    <t>Document successfully created; Document successfully merged; PDF created; !!Error Sending Emails: Service invoked too many times for one day: email.; Run via form trigger as irchamriyadi2000@gmail.com; Timestamp: Sep 6 2021 11:50 PM</t>
  </si>
  <si>
    <t>1pBdTorEQOh2XMXAYEv6KH0jQtkkUfrTc</t>
  </si>
  <si>
    <t>https://drive.google.com/file/d/1pBdTorEQOh2XMXAYEv6KH0jQtkkUfrTc/view?usp=drivesdk</t>
  </si>
  <si>
    <t>Zulaina Faula, SP</t>
  </si>
  <si>
    <t>zulaina.faula@gmail.com</t>
  </si>
  <si>
    <t>085261908199</t>
  </si>
  <si>
    <t>1lceN23_2csV-oQ7nBoY66l7iTa7zFADk</t>
  </si>
  <si>
    <t>https://drive.google.com/file/d/1lceN23_2csV-oQ7nBoY66l7iTa7zFADk/view?usp=drivesdk</t>
  </si>
  <si>
    <t>Arif Febriyanto</t>
  </si>
  <si>
    <t>arif.febriyanto@gmail.com</t>
  </si>
  <si>
    <t>081392470036</t>
  </si>
  <si>
    <t>Materinya sangat baik</t>
  </si>
  <si>
    <t>1U-WNWgHdpi422kf8voy-6zWY5Mxdguuz</t>
  </si>
  <si>
    <t>https://drive.google.com/file/d/1U-WNWgHdpi422kf8voy-6zWY5Mxdguuz/view?usp=drivesdk</t>
  </si>
  <si>
    <t>RISLINA HARAHAP, SP</t>
  </si>
  <si>
    <t>rislinabaihakki@gmail.com</t>
  </si>
  <si>
    <t>081377671010</t>
  </si>
  <si>
    <t>Sangat Berguna sekali</t>
  </si>
  <si>
    <t>1McZ8p6TNkDNrFaNwleAtfHYSnl90R-Jn</t>
  </si>
  <si>
    <t>https://drive.google.com/file/d/1McZ8p6TNkDNrFaNwleAtfHYSnl90R-Jn/view?usp=drivesdk</t>
  </si>
  <si>
    <t>M. YOVAN FARAITODY, SP</t>
  </si>
  <si>
    <t>myf.tody@gmail.com</t>
  </si>
  <si>
    <t>081548011617</t>
  </si>
  <si>
    <t>1FYekEMhMnXC6hBbvaDJKNS1yH4iZsRyK</t>
  </si>
  <si>
    <t>https://drive.google.com/file/d/1FYekEMhMnXC6hBbvaDJKNS1yH4iZsRyK/view?usp=drivesdk</t>
  </si>
  <si>
    <t>Nidya Maula Nurhidayah</t>
  </si>
  <si>
    <t>nidya.maula@gmail.com</t>
  </si>
  <si>
    <t>081228042079</t>
  </si>
  <si>
    <t>Analis Laboratorium Tumbuhan dan Sarana</t>
  </si>
  <si>
    <t>Materi disampaikan mudah dipahami dan bermanfaat, khususnya tentang kultur jaringan. Terimakasih</t>
  </si>
  <si>
    <t>1U8bYWposcdjaj8Yj7Wzbsjl44ugoXF-i</t>
  </si>
  <si>
    <t>https://drive.google.com/file/d/1U8bYWposcdjaj8Yj7Wzbsjl44ugoXF-i/view?usp=drivesdk</t>
  </si>
  <si>
    <t>B. Bambang S.Widyatmo</t>
  </si>
  <si>
    <t>bambangsw76@gmail.com</t>
  </si>
  <si>
    <t>081328835118</t>
  </si>
  <si>
    <t>1kNni0VlF1OcPrzjALcWR4s8RrIWo7VX3</t>
  </si>
  <si>
    <t>https://drive.google.com/file/d/1kNni0VlF1OcPrzjALcWR4s8RrIWo7VX3/view?usp=drivesdk</t>
  </si>
  <si>
    <t>HENI PRASETYONINGSIH, S.P.</t>
  </si>
  <si>
    <t>heni.prasetyoningsih80@gmail.com</t>
  </si>
  <si>
    <t>081246429465</t>
  </si>
  <si>
    <t>Sangat bermanfaat bagi pelaku usaha</t>
  </si>
  <si>
    <t>1qb7wdzJAo8TZ1dBoJLXG7sglEY7MvEiM</t>
  </si>
  <si>
    <t>https://drive.google.com/file/d/1qb7wdzJAo8TZ1dBoJLXG7sglEY7MvEiM/view?usp=drivesdk</t>
  </si>
  <si>
    <t>Document successfully created; Document successfully merged; PDF created; !!Error Sending Emails: Service invoked too many times for one day: email.; Run via form trigger as irchamriyadi2000@gmail.com; Timestamp: Sep 6 2021 11:51 PM</t>
  </si>
  <si>
    <t>1cLKSFreW6oZ7twImvzzEvvqkQjJYxglY</t>
  </si>
  <si>
    <t>https://drive.google.com/file/d/1cLKSFreW6oZ7twImvzzEvvqkQjJYxglY/view?usp=drivesdk</t>
  </si>
  <si>
    <t>1jVhaTCOQSJvAfyDNjs276ndOdmeBXBoP</t>
  </si>
  <si>
    <t>https://drive.google.com/file/d/1jVhaTCOQSJvAfyDNjs276ndOdmeBXBoP/view?usp=drivesdk</t>
  </si>
  <si>
    <t>SALEH, S.ST</t>
  </si>
  <si>
    <t>salehgiffand65@gmail</t>
  </si>
  <si>
    <t>082148294784</t>
  </si>
  <si>
    <t>Lebih mudah, cepat , akurat frekuensi plthan di tambah.</t>
  </si>
  <si>
    <t>1NIvEcvcCx-cpzww4Ew_snvdjt6qyI5ra</t>
  </si>
  <si>
    <t>https://drive.google.com/file/d/1NIvEcvcCx-cpzww4Ew_snvdjt6qyI5ra/view?usp=drivesdk</t>
  </si>
  <si>
    <t>Umul Khasunah,SP.,MAP.</t>
  </si>
  <si>
    <t>bundanyagendhis@gmail.com</t>
  </si>
  <si>
    <t>085642472012</t>
  </si>
  <si>
    <t>1xqQ2wRx010LeMfnJIiYymJ6iid_5-S2g</t>
  </si>
  <si>
    <t>https://drive.google.com/file/d/1xqQ2wRx010LeMfnJIiYymJ6iid_5-S2g/view?usp=drivesdk</t>
  </si>
  <si>
    <t>TIEN SUGIHARTINI, SP</t>
  </si>
  <si>
    <t>ugihtien@gmail.com</t>
  </si>
  <si>
    <t>085220120981</t>
  </si>
  <si>
    <t>Kasi Sarana</t>
  </si>
  <si>
    <t>Produksi Benih Pisang Bermutu Mendukung Kawasan dan Kampung Pisang Nasional sangat bermanfaat</t>
  </si>
  <si>
    <t>13rqY3z9NWCQd_ufU59oxmlghpAyXiqu3</t>
  </si>
  <si>
    <t>https://drive.google.com/file/d/13rqY3z9NWCQd_ufU59oxmlghpAyXiqu3/view?usp=drivesdk</t>
  </si>
  <si>
    <t>Herujaman, SE.</t>
  </si>
  <si>
    <t>herujaman@gmail.com</t>
  </si>
  <si>
    <t>082126101172</t>
  </si>
  <si>
    <t>Sangat menginspirasi</t>
  </si>
  <si>
    <t>1BclRSswCd4KXY-QmLC1AXcevTG55raOj</t>
  </si>
  <si>
    <t>https://drive.google.com/file/d/1BclRSswCd4KXY-QmLC1AXcevTG55raOj/view?usp=drivesdk</t>
  </si>
  <si>
    <t>Dewi Triana Novarani, SP.</t>
  </si>
  <si>
    <t>dewitriana04@gmail.com</t>
  </si>
  <si>
    <t>081391881553</t>
  </si>
  <si>
    <t>Ilmunya sangat beemanfaat</t>
  </si>
  <si>
    <t>1iypWo2tjqiOjOvuDu2fR5Xn-ncrCGUVR</t>
  </si>
  <si>
    <t>https://drive.google.com/file/d/1iypWo2tjqiOjOvuDu2fR5Xn-ncrCGUVR/view?usp=drivesdk</t>
  </si>
  <si>
    <t>ETI SETIAWATI SP</t>
  </si>
  <si>
    <t>eti.setiadi@yahoo.co.id</t>
  </si>
  <si>
    <t>081909713269</t>
  </si>
  <si>
    <t>Yes</t>
  </si>
  <si>
    <t>1ebFHXtElDAfiGId9v5qOCPxWO2TYahxr</t>
  </si>
  <si>
    <t>https://drive.google.com/file/d/1ebFHXtElDAfiGId9v5qOCPxWO2TYahxr/view?usp=drivesdk</t>
  </si>
  <si>
    <t>Document successfully created; Document successfully merged; PDF created; !!Error Sending Emails: Service invoked too many times for one day: email.; Run via form trigger as irchamriyadi2000@gmail.com; Timestamp: Sep 6 2021 11:52 PM</t>
  </si>
  <si>
    <t>Rika Nurika Santanu</t>
  </si>
  <si>
    <t>tarakarisma22@gmail.com</t>
  </si>
  <si>
    <t>081211017582</t>
  </si>
  <si>
    <t>Bagus, seru</t>
  </si>
  <si>
    <t>1F-zmrYY2-ltQOesnA7v6_q1Ogu1iWsrO</t>
  </si>
  <si>
    <t>https://drive.google.com/file/d/1F-zmrYY2-ltQOesnA7v6_q1Ogu1iWsrO/view?usp=drivesdk</t>
  </si>
  <si>
    <t>Bayu Ferindra Agung Romadhon</t>
  </si>
  <si>
    <t>Bayutod19@gmail.com</t>
  </si>
  <si>
    <t>08121777449</t>
  </si>
  <si>
    <t>PTT PK Disperta Jatim</t>
  </si>
  <si>
    <t>Mengesankan</t>
  </si>
  <si>
    <t>1f23knIU1HY5bC6gei7YFAh8ArRRLOgyF</t>
  </si>
  <si>
    <t>https://drive.google.com/file/d/1f23knIU1HY5bC6gei7YFAh8ArRRLOgyF/view?usp=drivesdk</t>
  </si>
  <si>
    <t>Document successfully created; Document successfully merged; PDF created; !!Error Sending Emails: Service invoked too many times for one day: email.; Run via form trigger as irchamriyadi2000@gmail.com; Timestamp: Sep 6 2021 11:53 PM</t>
  </si>
  <si>
    <t>Dr. Ir. Hj. Ellok Dwi Sulichantini, M.Si.</t>
  </si>
  <si>
    <t>ellokds@gmail.com</t>
  </si>
  <si>
    <t>081347524712</t>
  </si>
  <si>
    <t>1wdmK2mWJwH4-z81e-vV6l2VLt3bxJmUw</t>
  </si>
  <si>
    <t>https://drive.google.com/file/d/1wdmK2mWJwH4-z81e-vV6l2VLt3bxJmUw/view?usp=drivesdk</t>
  </si>
  <si>
    <t>Nursalam, S.Pi</t>
  </si>
  <si>
    <t>koi.kontes@gmail.com</t>
  </si>
  <si>
    <t>085298389849</t>
  </si>
  <si>
    <t>1yn4mqSkqEYw3UvEykpzNZH57Qa7Ki8Bh</t>
  </si>
  <si>
    <t>https://drive.google.com/file/d/1yn4mqSkqEYw3UvEykpzNZH57Qa7Ki8Bh/view?usp=drivesdk</t>
  </si>
  <si>
    <t>Asdedi</t>
  </si>
  <si>
    <t xml:space="preserve">asdediahmad555@gmail.com </t>
  </si>
  <si>
    <t>081245144555</t>
  </si>
  <si>
    <t>1VmnwYPUxg_ZPAEldoNaWw7OR2rL4mkNZ</t>
  </si>
  <si>
    <t>https://drive.google.com/file/d/1VmnwYPUxg_ZPAEldoNaWw7OR2rL4mkNZ/view?usp=drivesdk</t>
  </si>
  <si>
    <t xml:space="preserve">Luar biasa </t>
  </si>
  <si>
    <t>1qilvRPL0HE1OjXccx7UyQ1giKMqJnIlp</t>
  </si>
  <si>
    <t>https://drive.google.com/file/d/1qilvRPL0HE1OjXccx7UyQ1giKMqJnIlp/view?usp=drivesdk</t>
  </si>
  <si>
    <t>Document successfully created; Document successfully merged; PDF created; !!Error Sending Emails: Service invoked too many times for one day: email.; Run via form trigger as irchamriyadi2000@gmail.com; Timestamp: Sep 6 2021 11:54 PM</t>
  </si>
  <si>
    <t>Ir. Nyak Yusfa Afrina, M. P</t>
  </si>
  <si>
    <t>nyakyusfaunida@gmail.com</t>
  </si>
  <si>
    <t>08116844249</t>
  </si>
  <si>
    <t>1bRYuea09TiFmo2pTKognreeXW-s69BxQ</t>
  </si>
  <si>
    <t>https://drive.google.com/file/d/1bRYuea09TiFmo2pTKognreeXW-s69BxQ/view?usp=drivesdk</t>
  </si>
  <si>
    <t>Yuli Dwiwiyanti, S.P., M.M.</t>
  </si>
  <si>
    <t>yuli.dwiwiyanti@gmail.com</t>
  </si>
  <si>
    <t>082348082037</t>
  </si>
  <si>
    <t>Sangat berkesan mengetahui benih Pisang Mas Kirana dari Lumajang👍👍👍</t>
  </si>
  <si>
    <t>1r4izoJq1aw3KtQ9LvMx-d6NIvrf_mlfV</t>
  </si>
  <si>
    <t>https://drive.google.com/file/d/1r4izoJq1aw3KtQ9LvMx-d6NIvrf_mlfV/view?usp=drivesdk</t>
  </si>
  <si>
    <t>Bagus untuk jaminan muti</t>
  </si>
  <si>
    <t>1lh7hWpbV06z0GeIzPLsN1VHyiJeRNAdy</t>
  </si>
  <si>
    <t>https://drive.google.com/file/d/1lh7hWpbV06z0GeIzPLsN1VHyiJeRNAdy/view?usp=drivesdk</t>
  </si>
  <si>
    <t>Document successfully created; Document successfully merged; PDF created; !!Error Sending Emails: Service invoked too many times for one day: email.; Run via form trigger as irchamriyadi2000@gmail.com; Timestamp: Sep 6 2021 11:55 PM</t>
  </si>
  <si>
    <t>Rudiansyah</t>
  </si>
  <si>
    <t>rudirudiansyah2708@gmail.com</t>
  </si>
  <si>
    <t>085262985026</t>
  </si>
  <si>
    <t>1gT4r90Fp0hbaoCjVmxLGkOirju7UXs74</t>
  </si>
  <si>
    <t>https://drive.google.com/file/d/1gT4r90Fp0hbaoCjVmxLGkOirju7UXs74/view?usp=drivesdk</t>
  </si>
  <si>
    <t>KANTY SULISTYA, S.Pt</t>
  </si>
  <si>
    <t>089652422188</t>
  </si>
  <si>
    <t>Analis Pangan</t>
  </si>
  <si>
    <t>Webinar sangat bermanfaat</t>
  </si>
  <si>
    <t>1mf9J4wZq1kZL44jnw2SyOsiBN3OOW99C</t>
  </si>
  <si>
    <t>https://drive.google.com/file/d/1mf9J4wZq1kZL44jnw2SyOsiBN3OOW99C/view?usp=drivesdk</t>
  </si>
  <si>
    <t>SUPRAYITNO</t>
  </si>
  <si>
    <t>prayitsekar229@gmail.com</t>
  </si>
  <si>
    <t>085649700411</t>
  </si>
  <si>
    <t>1QsxX0nQ1RlV0gBvl7AaEe9vsvPunCXyx</t>
  </si>
  <si>
    <t>https://drive.google.com/file/d/1QsxX0nQ1RlV0gBvl7AaEe9vsvPunCXyx/view?usp=drivesdk</t>
  </si>
  <si>
    <t>Jon H Naibaho</t>
  </si>
  <si>
    <t>naibahojon@gmail.com</t>
  </si>
  <si>
    <t>08116062610</t>
  </si>
  <si>
    <t>very good</t>
  </si>
  <si>
    <t>1meOKDGBKHPiUal9Ld9RBtID5yTFtqSaV</t>
  </si>
  <si>
    <t>https://drive.google.com/file/d/1meOKDGBKHPiUal9Ld9RBtID5yTFtqSaV/view?usp=drivesdk</t>
  </si>
  <si>
    <t>13H3YjBLWN-LUY_0fSHig3TU2lYNaoNTq</t>
  </si>
  <si>
    <t>https://drive.google.com/file/d/13H3YjBLWN-LUY_0fSHig3TU2lYNaoNTq/view?usp=drivesdk</t>
  </si>
  <si>
    <t xml:space="preserve">Novriandi </t>
  </si>
  <si>
    <t xml:space="preserve">novriandi11184@gmail.com </t>
  </si>
  <si>
    <t>081371763803</t>
  </si>
  <si>
    <t xml:space="preserve">Lanjutkan </t>
  </si>
  <si>
    <t>1sS4h_0xDmqItctdsmVJEqE2XfPW1MCWx</t>
  </si>
  <si>
    <t>https://drive.google.com/file/d/1sS4h_0xDmqItctdsmVJEqE2XfPW1MCWx/view?usp=drivesdk</t>
  </si>
  <si>
    <t>Document successfully created; Document successfully merged; PDF created; !!Error Sending Emails: Service invoked too many times for one day: email.; Run via form trigger as irchamriyadi2000@gmail.com; Timestamp: Sep 6 2021 11:56 PM</t>
  </si>
  <si>
    <t>1nR5rOsS3EoVdBLYJsxBzpjXx1KADr9HT</t>
  </si>
  <si>
    <t>https://drive.google.com/file/d/1nR5rOsS3EoVdBLYJsxBzpjXx1KADr9HT/view?usp=drivesdk</t>
  </si>
  <si>
    <t xml:space="preserve">Siti Muslikhah </t>
  </si>
  <si>
    <t>muslikhahsiti9@gmail.com</t>
  </si>
  <si>
    <t>085328568041</t>
  </si>
  <si>
    <t>Dapat menambah ilmu</t>
  </si>
  <si>
    <t>1N-0AmxyPxEgGKmX1nwu9LAqTgdi0Uqs7</t>
  </si>
  <si>
    <t>https://drive.google.com/file/d/1N-0AmxyPxEgGKmX1nwu9LAqTgdi0Uqs7/view?usp=drivesdk</t>
  </si>
  <si>
    <t>Muhammad Ali Hanafiah, S.P., M.Si</t>
  </si>
  <si>
    <t>brahmasahda@gmail.com</t>
  </si>
  <si>
    <t>082289102599</t>
  </si>
  <si>
    <t>1qiwp0kt60B23DYjfXB3-AifoTrILCHF1</t>
  </si>
  <si>
    <t>https://drive.google.com/file/d/1qiwp0kt60B23DYjfXB3-AifoTrILCHF1/view?usp=drivesdk</t>
  </si>
  <si>
    <t>Widyo Yuherdian</t>
  </si>
  <si>
    <t>otoyyspeed@gmail.com</t>
  </si>
  <si>
    <t>087879780631</t>
  </si>
  <si>
    <t>1p8P4xLOkCTEbtbY1JngfZvtmrTZPiuPe</t>
  </si>
  <si>
    <t>https://drive.google.com/file/d/1p8P4xLOkCTEbtbY1JngfZvtmrTZPiuPe/view?usp=drivesdk</t>
  </si>
  <si>
    <t>SITI AMINAH, SP., M.Si</t>
  </si>
  <si>
    <t>staminah1972@gmail.com</t>
  </si>
  <si>
    <t>085216604033</t>
  </si>
  <si>
    <t>Dapat ilmu</t>
  </si>
  <si>
    <t>1DaHALamJiYB37HTwykNSmLckMe6k7nZF</t>
  </si>
  <si>
    <t>https://drive.google.com/file/d/1DaHALamJiYB37HTwykNSmLckMe6k7nZF/view?usp=drivesdk</t>
  </si>
  <si>
    <t>SAEPULOH, S.Pt</t>
  </si>
  <si>
    <t>085223945775</t>
  </si>
  <si>
    <t>Kepala Seksi Kerawanan Pangan</t>
  </si>
  <si>
    <t>1EMorRRPnP4BBmx5A5wa89kBd1Gny1f54</t>
  </si>
  <si>
    <t>https://drive.google.com/file/d/1EMorRRPnP4BBmx5A5wa89kBd1Gny1f54/view?usp=drivesdk</t>
  </si>
  <si>
    <t>SALIM SYARIF, S.P., M.M.</t>
  </si>
  <si>
    <t>syarif_salim@yahoo.com</t>
  </si>
  <si>
    <t>0811727654</t>
  </si>
  <si>
    <t>Kepala Seksi Perbenihan dan Perlindungan Tanaman Hortikultura</t>
  </si>
  <si>
    <t>1PdrKmsn1vk4lAZUEGGd7P-SIg1R4v1oH</t>
  </si>
  <si>
    <t>https://drive.google.com/file/d/1PdrKmsn1vk4lAZUEGGd7P-SIg1R4v1oH/view?usp=drivesdk</t>
  </si>
  <si>
    <t>Document successfully created; Document successfully merged; PDF created; !!Error Sending Emails: Service invoked too many times for one day: email.; Run via form trigger as irchamriyadi2000@gmail.com; Timestamp: Sep 6 2021 11:57 PM</t>
  </si>
  <si>
    <t>Andi Tri Mulyono</t>
  </si>
  <si>
    <t>andimaret1980@gmail.com</t>
  </si>
  <si>
    <t>081256163417</t>
  </si>
  <si>
    <t>Sangat baik sekali</t>
  </si>
  <si>
    <t>1h2qO4Miii74EVZqwGXIsRTDVA1bPHTue</t>
  </si>
  <si>
    <t>https://drive.google.com/file/d/1h2qO4Miii74EVZqwGXIsRTDVA1bPHTue/view?usp=drivesdk</t>
  </si>
  <si>
    <t>MAMBANG, SP</t>
  </si>
  <si>
    <t>mambanghanduran@gmail.com</t>
  </si>
  <si>
    <t>081348442575</t>
  </si>
  <si>
    <t>Sangat bermanfaat pengembangan budidaya pisang</t>
  </si>
  <si>
    <t>1iAvSAo9dRm4y_dOfwmFEPRM359sanNsv</t>
  </si>
  <si>
    <t>https://drive.google.com/file/d/1iAvSAo9dRm4y_dOfwmFEPRM359sanNsv/view?usp=drivesdk</t>
  </si>
  <si>
    <t>YUNITA ASMIRA, SP., MM</t>
  </si>
  <si>
    <t>yunitaasmiraam@gmail.com</t>
  </si>
  <si>
    <t>085267167649</t>
  </si>
  <si>
    <t>1Ne0iQ3S3zcD1P9RVLdebGyOiiGshMFlH</t>
  </si>
  <si>
    <t>https://drive.google.com/file/d/1Ne0iQ3S3zcD1P9RVLdebGyOiiGshMFlH/view?usp=drivesdk</t>
  </si>
  <si>
    <t>Document successfully created; Document successfully merged; PDF created; !!Error Sending Emails: Service invoked too many times for one day: email.; Run via form trigger as irchamriyadi2000@gmail.com; Timestamp: Sep 6 2021 11:58 PM</t>
  </si>
  <si>
    <t>Wuri Prabandari, S.TP</t>
  </si>
  <si>
    <t>wuri.prabandari@gmail.com</t>
  </si>
  <si>
    <t>082325281746</t>
  </si>
  <si>
    <t>Bagus dan bermanfaat materinya</t>
  </si>
  <si>
    <t>1KpLom2xPfzThZPeLNhangr7Ebnbndjhj</t>
  </si>
  <si>
    <t>https://drive.google.com/file/d/1KpLom2xPfzThZPeLNhangr7Ebnbndjhj/view?usp=drivesdk</t>
  </si>
  <si>
    <t>Julita dona</t>
  </si>
  <si>
    <t>julitadona1986@gmail.com</t>
  </si>
  <si>
    <t>085374973646</t>
  </si>
  <si>
    <t>Semonga pelatihan ini terus berlanjut.</t>
  </si>
  <si>
    <t>1L1JCa7PPYFE32QTZTzPM0fGxfC4-LUtu</t>
  </si>
  <si>
    <t>https://drive.google.com/file/d/1L1JCa7PPYFE32QTZTzPM0fGxfC4-LUtu/view?usp=drivesdk</t>
  </si>
  <si>
    <t>Raffel Jubili Sitompul</t>
  </si>
  <si>
    <t>sitompulraffel321@gmail.com</t>
  </si>
  <si>
    <t>085379927161</t>
  </si>
  <si>
    <t>Baik dan bermanfaat. Terimakasih</t>
  </si>
  <si>
    <t>15n7adp8TYHbaf7rxcD9zcbJ3l9e6NYMU</t>
  </si>
  <si>
    <t>https://drive.google.com/file/d/15n7adp8TYHbaf7rxcD9zcbJ3l9e6NYMU/view?usp=drivesdk</t>
  </si>
  <si>
    <t>ADE KUSUMA AKBAR SP. M.MA</t>
  </si>
  <si>
    <t>ak_kuis23@yahoo.com</t>
  </si>
  <si>
    <t>085822814383</t>
  </si>
  <si>
    <t>kasi</t>
  </si>
  <si>
    <t>1MYnue4pQAttsN2L7qtpyW2abVHzehI-a</t>
  </si>
  <si>
    <t>https://drive.google.com/file/d/1MYnue4pQAttsN2L7qtpyW2abVHzehI-a/view?usp=drivesdk</t>
  </si>
  <si>
    <t>WARNISAH,S.P</t>
  </si>
  <si>
    <t>nisaimampur@gmail.com</t>
  </si>
  <si>
    <t>081228698498</t>
  </si>
  <si>
    <t>12uKi-uzADDQLaf-WP2uhzrL77fvb3Dvs</t>
  </si>
  <si>
    <t>https://drive.google.com/file/d/12uKi-uzADDQLaf-WP2uhzrL77fvb3Dvs/view?usp=drivesdk</t>
  </si>
  <si>
    <t>HERRY SUVPRIYANA, S.E</t>
  </si>
  <si>
    <t>hsuvpriyana353@gmail.com</t>
  </si>
  <si>
    <t>085391413993</t>
  </si>
  <si>
    <t>Penggerak Swadaya Masyarakat Muda</t>
  </si>
  <si>
    <t>1J-f3Ppl9zMbvN386EfJtCqxxMEJmGH9n</t>
  </si>
  <si>
    <t>https://drive.google.com/file/d/1J-f3Ppl9zMbvN386EfJtCqxxMEJmGH9n/view?usp=drivesdk</t>
  </si>
  <si>
    <t>Document successfully created; Document successfully merged; PDF created; !!Error Sending Emails: Service invoked too many times for one day: email.; Run via form trigger as irchamriyadi2000@gmail.com; Timestamp: Sep 6 2021 11:59 PM</t>
  </si>
  <si>
    <t>Benedicta Lamria Siregar</t>
  </si>
  <si>
    <t>benedictasiregar20@gmail.com</t>
  </si>
  <si>
    <t>081295814842</t>
  </si>
  <si>
    <t>Semoga petani mendapat kemudahan dalam memperoleh bbit pisang berkualitas.  Semoga instansi para narasumber memberi kesempatan mahasiswa belajar produksi benih pisang. Terima kasih.</t>
  </si>
  <si>
    <t>1eiBTrQT6mu6S2W2f-me39_5PORBJhDFe</t>
  </si>
  <si>
    <t>https://drive.google.com/file/d/1eiBTrQT6mu6S2W2f-me39_5PORBJhDFe/view?usp=drivesdk</t>
  </si>
  <si>
    <t>DINI NOVIANT, S.T.P.,  M.Si</t>
  </si>
  <si>
    <t>dini_novianti77@yahoo.co.id</t>
  </si>
  <si>
    <t>085269549277</t>
  </si>
  <si>
    <t>Budidaya pisang perlu dikembangkan berikut penanganan pasca panennya agar harga pisang stabil</t>
  </si>
  <si>
    <t>1v0KDvfMWDDdZ9QUWihzNxlh5xbV3dY1d</t>
  </si>
  <si>
    <t>https://drive.google.com/file/d/1v0KDvfMWDDdZ9QUWihzNxlh5xbV3dY1d/view?usp=drivesdk</t>
  </si>
  <si>
    <t>Sandi Ermalia, SP</t>
  </si>
  <si>
    <t>sandiermalia@gmail.com</t>
  </si>
  <si>
    <t>081365574475</t>
  </si>
  <si>
    <t>1dg8Ecchd9rnndU6MqBTgarPRSRQCxrd2</t>
  </si>
  <si>
    <t>https://drive.google.com/file/d/1dg8Ecchd9rnndU6MqBTgarPRSRQCxrd2/view?usp=drivesdk</t>
  </si>
  <si>
    <t>I Made Gunada, SP.</t>
  </si>
  <si>
    <t>gunada.made@gmail.com</t>
  </si>
  <si>
    <t>081237027742</t>
  </si>
  <si>
    <t>webinar ini sangat bermanfaat</t>
  </si>
  <si>
    <t>1Q4rhSHQ8Ti59isWIPa2TtPl9L5lkmGxt</t>
  </si>
  <si>
    <t>https://drive.google.com/file/d/1Q4rhSHQ8Ti59isWIPa2TtPl9L5lkmGxt/view?usp=drivesdk</t>
  </si>
  <si>
    <t>DEDI AFANDI, S.Pt.</t>
  </si>
  <si>
    <t>dediafandi000046@gmail.com</t>
  </si>
  <si>
    <t>081366000046</t>
  </si>
  <si>
    <t>SANGAT MENARIK SEKALI MATERI INI SESUAI DGN POYENSI WILAYAH KERJA SAYA.</t>
  </si>
  <si>
    <t>1VaGLcCCUOzKH6Ll9QIJdta8gonNEsMi0</t>
  </si>
  <si>
    <t>https://drive.google.com/file/d/1VaGLcCCUOzKH6Ll9QIJdta8gonNEsMi0/view?usp=drivesdk</t>
  </si>
  <si>
    <t>Dr. Catur  Wasonowati, SP MSi</t>
  </si>
  <si>
    <t>caturwasonowati@gmail.com</t>
  </si>
  <si>
    <t>081230102598</t>
  </si>
  <si>
    <t>1T7Vfnxz2KTNRg-_bKitqUfvAkoyraxXf</t>
  </si>
  <si>
    <t>https://drive.google.com/file/d/1T7Vfnxz2KTNRg-_bKitqUfvAkoyraxXf/view?usp=drivesdk</t>
  </si>
  <si>
    <t>Iwan Setiyawan, SP</t>
  </si>
  <si>
    <t>iwansetiawan13022019@gmail.com</t>
  </si>
  <si>
    <t>083825955888</t>
  </si>
  <si>
    <t>Materinya sangat bagus...</t>
  </si>
  <si>
    <t>1GmDpnP5ancJ3KGhozWoR7EM-2XOHmKJm</t>
  </si>
  <si>
    <t>https://drive.google.com/file/d/1GmDpnP5ancJ3KGhozWoR7EM-2XOHmKJm/view?usp=drivesdk</t>
  </si>
  <si>
    <t>I Putu Sujaedi</t>
  </si>
  <si>
    <t>putu.sujaedi@gmail.com</t>
  </si>
  <si>
    <t>081936348677</t>
  </si>
  <si>
    <t>Mantap, Kebetulan WKPP saya banyak tanaman pisangnya</t>
  </si>
  <si>
    <t>1AzaUH7t9Q5DJPu0WBXP6pJpAHPz4ExIg</t>
  </si>
  <si>
    <t>https://drive.google.com/file/d/1AzaUH7t9Q5DJPu0WBXP6pJpAHPz4ExIg/view?usp=drivesdk</t>
  </si>
  <si>
    <t>Emy Alberthina Rumtily,SP</t>
  </si>
  <si>
    <t>emirumtily@gmail.com</t>
  </si>
  <si>
    <t>081337931571</t>
  </si>
  <si>
    <t>Materi yang diperlukan</t>
  </si>
  <si>
    <t>1PaxJkwL88bW7aZLxlD8gvrSZ0dkU9_MN</t>
  </si>
  <si>
    <t>https://drive.google.com/file/d/1PaxJkwL88bW7aZLxlD8gvrSZ0dkU9_MN/view?usp=drivesdk</t>
  </si>
  <si>
    <t>Terima Kasih webinarnya</t>
  </si>
  <si>
    <t>1UmzCLC2HswaK133OOiMN4FotL52eNs6D</t>
  </si>
  <si>
    <t>https://drive.google.com/file/d/1UmzCLC2HswaK133OOiMN4FotL52eNs6D/view?usp=drivesdk</t>
  </si>
  <si>
    <t>Document successfully created; Document successfully merged; PDF created; !!Error Sending Emails: Service invoked too many times for one day: email.; Run via form trigger as irchamriyadi2000@gmail.com; Timestamp: Sep 7 2021 12:00 AM</t>
  </si>
  <si>
    <t>Jumali Siyono, A.Md</t>
  </si>
  <si>
    <t>jumalisiyono536@gmail.com</t>
  </si>
  <si>
    <t>081271154910</t>
  </si>
  <si>
    <t>1-YmD6jn0npWUmRpAe11dBHRr441KqrrT</t>
  </si>
  <si>
    <t>https://drive.google.com/file/d/1-YmD6jn0npWUmRpAe11dBHRr441KqrrT/view?usp=drivesdk</t>
  </si>
  <si>
    <t>SURAJIMAN, SP</t>
  </si>
  <si>
    <t>mamansurajiman@gmail.com</t>
  </si>
  <si>
    <t>085381194556</t>
  </si>
  <si>
    <t>Lebih ditingkatkan materi nya</t>
  </si>
  <si>
    <t>14QwbfgLA79Ekfw-mYWJheYp4McAeyx-8</t>
  </si>
  <si>
    <t>https://drive.google.com/file/d/14QwbfgLA79Ekfw-mYWJheYp4McAeyx-8/view?usp=drivesdk</t>
  </si>
  <si>
    <t>Mustika Ratu</t>
  </si>
  <si>
    <t>mustikaratu@gmail.com</t>
  </si>
  <si>
    <t>082333088169</t>
  </si>
  <si>
    <t>luar biasa hebat</t>
  </si>
  <si>
    <t>1E__TCfpI7XeLP900KNDHH3LtAat9dlqL</t>
  </si>
  <si>
    <t>https://drive.google.com/file/d/1E__TCfpI7XeLP900KNDHH3LtAat9dlqL/view?usp=drivesdk</t>
  </si>
  <si>
    <t>ABD RACHMAN, Sp</t>
  </si>
  <si>
    <t>abdulrach65@ Gmail.com</t>
  </si>
  <si>
    <t>081358010065</t>
  </si>
  <si>
    <t>1fM3GYlMUiU7nbKFaxjBp3hB9EY2h2TK_</t>
  </si>
  <si>
    <t>https://drive.google.com/file/d/1fM3GYlMUiU7nbKFaxjBp3hB9EY2h2TK_/view?usp=drivesdk</t>
  </si>
  <si>
    <t>SOPIA DEPITA, S.P.</t>
  </si>
  <si>
    <t>sopiadepita8@gmail.com</t>
  </si>
  <si>
    <t>081272230660</t>
  </si>
  <si>
    <t>16rQkGguEBmKmUj5SgZCBhYRfLG1o_3fA</t>
  </si>
  <si>
    <t>https://drive.google.com/file/d/16rQkGguEBmKmUj5SgZCBhYRfLG1o_3fA/view?usp=drivesdk</t>
  </si>
  <si>
    <t>Dony Ike Idul Sofyan, A.Md</t>
  </si>
  <si>
    <t>dony.sofyan76@gmail.com</t>
  </si>
  <si>
    <t>082336488994</t>
  </si>
  <si>
    <t>Materi nya sangat bagus bisa menambah ilmu pengetahiuan dan wawasan saya... Trm ksh</t>
  </si>
  <si>
    <t>12yAQHZuLFWDVGLFme7XdGBP_MlLLpPaX</t>
  </si>
  <si>
    <t>https://drive.google.com/file/d/12yAQHZuLFWDVGLFme7XdGBP_MlLLpPaX/view?usp=drivesdk</t>
  </si>
  <si>
    <t>potensi budidaya pisang sangat menjanjikan, dan materi webinar ini sangat bagus, semoga dapat membantu kita dlm mengembangkan pisang</t>
  </si>
  <si>
    <t>1ThYZpnsl79g7VebaPhwanuBGpDlSBiCi</t>
  </si>
  <si>
    <t>https://drive.google.com/file/d/1ThYZpnsl79g7VebaPhwanuBGpDlSBiCi/view?usp=drivesdk</t>
  </si>
  <si>
    <t>M. Rizco Leoandri S.P</t>
  </si>
  <si>
    <t>rizcoloveseedtph@gmail.com</t>
  </si>
  <si>
    <t>087886037363</t>
  </si>
  <si>
    <t>Penyuluh kontrak</t>
  </si>
  <si>
    <t>P2EP POPT</t>
  </si>
  <si>
    <t>1gEhgqkHZMXRoNtn8xgD6NaeldpNAlWqn</t>
  </si>
  <si>
    <t>https://drive.google.com/file/d/1gEhgqkHZMXRoNtn8xgD6NaeldpNAlWqn/view?usp=drivesdk</t>
  </si>
  <si>
    <t>Document successfully created; Document successfully merged; PDF created; !!Error Sending Emails: Service invoked too many times for one day: email.; Run via form trigger as irchamriyadi2000@gmail.com; Timestamp: Sep 7 2021 12:01 AM</t>
  </si>
  <si>
    <t>Brosdiana Sinaga, S.Pt</t>
  </si>
  <si>
    <t>sinagabrosdiana@gmail.com</t>
  </si>
  <si>
    <t>085359312859</t>
  </si>
  <si>
    <t>Kepala Bidang Tanaman Pangan dan Hortikultura</t>
  </si>
  <si>
    <t>Salut dengan Pak Budi CT yang mampu menghasilkan benih pisang unggul di Propinsi Sumatera Utara</t>
  </si>
  <si>
    <t>1Gk6wMN7l7KwHHtpE_ciDIbxEpbcspR79</t>
  </si>
  <si>
    <t>https://drive.google.com/file/d/1Gk6wMN7l7KwHHtpE_ciDIbxEpbcspR79/view?usp=drivesdk</t>
  </si>
  <si>
    <t>Yeni Midianti, SP</t>
  </si>
  <si>
    <t>yenimidianti78@gmail.com</t>
  </si>
  <si>
    <t>085268213606</t>
  </si>
  <si>
    <t>Sangat bermanfaat bagi kami penyuluh untuk materi penyuluhan di lapangan</t>
  </si>
  <si>
    <t>1h-yKjuSiS7wGz2_Cy7JOpPoxLuQZ4kUA</t>
  </si>
  <si>
    <t>https://drive.google.com/file/d/1h-yKjuSiS7wGz2_Cy7JOpPoxLuQZ4kUA/view?usp=drivesdk</t>
  </si>
  <si>
    <t>SUNARNI, SP.</t>
  </si>
  <si>
    <t>nie_ast@yahoo.com</t>
  </si>
  <si>
    <t>082298605855</t>
  </si>
  <si>
    <t>Perlu adanya tidak lanjut pelatihan terkait</t>
  </si>
  <si>
    <t>1EFjsaFdnSK_PUpwFaPXTM75-0QQnl700</t>
  </si>
  <si>
    <t>https://drive.google.com/file/d/1EFjsaFdnSK_PUpwFaPXTM75-0QQnl700/view?usp=drivesdk</t>
  </si>
  <si>
    <t>Maria Mau Sari, S.T., M.E.</t>
  </si>
  <si>
    <t>marie.sari@yahoo.com</t>
  </si>
  <si>
    <t>085694153901</t>
  </si>
  <si>
    <t>Analis Kebijakan Ahli Muda</t>
  </si>
  <si>
    <t>1GbKlj43KDp8pWq20-h_5loyZKKr1r90e</t>
  </si>
  <si>
    <t>https://drive.google.com/file/d/1GbKlj43KDp8pWq20-h_5loyZKKr1r90e/view?usp=drivesdk</t>
  </si>
  <si>
    <t>Fitri Mabing,  SP</t>
  </si>
  <si>
    <t>mabingfima@gmail.com</t>
  </si>
  <si>
    <t>081245433955</t>
  </si>
  <si>
    <t xml:space="preserve">Smoga lebih baik lagi </t>
  </si>
  <si>
    <t>1oJijjsYNbBhKPIv2wgweD9jvQg14RGMV</t>
  </si>
  <si>
    <t>https://drive.google.com/file/d/1oJijjsYNbBhKPIv2wgweD9jvQg14RGMV/view?usp=drivesdk</t>
  </si>
  <si>
    <t>Henny Nurdin, S.Pi</t>
  </si>
  <si>
    <t>hennyismail8@gmail.com</t>
  </si>
  <si>
    <t>081343691771</t>
  </si>
  <si>
    <t>pemerintah daerah</t>
  </si>
  <si>
    <t>1eo40rzs38B_BtaO6rTAA1CIMkTrw2c4o</t>
  </si>
  <si>
    <t>https://drive.google.com/file/d/1eo40rzs38B_BtaO6rTAA1CIMkTrw2c4o/view?usp=drivesdk</t>
  </si>
  <si>
    <t>Document successfully created; Document successfully merged; PDF created; !!Error Sending Emails: Service invoked too many times for one day: email.; Run via form trigger as irchamriyadi2000@gmail.com; Timestamp: Sep 7 2021 12:02 AM</t>
  </si>
  <si>
    <t>Mantap, kebetulan WKPP saya banyak tanaman pisang</t>
  </si>
  <si>
    <t>1hVRrRGOBHqoowjeY_8r-9SLXFALMwqM1</t>
  </si>
  <si>
    <t>https://drive.google.com/file/d/1hVRrRGOBHqoowjeY_8r-9SLXFALMwqM1/view?usp=drivesdk</t>
  </si>
  <si>
    <t>Widodo</t>
  </si>
  <si>
    <t>Ekwidd7@gmail.com</t>
  </si>
  <si>
    <t>083851944060</t>
  </si>
  <si>
    <t>Pegawei provinsi jatim</t>
  </si>
  <si>
    <t>Alhmdulillah,, trmksih</t>
  </si>
  <si>
    <t>1Iq7LVGVrh-NMOtx1IQbvAriCKZVYM_80</t>
  </si>
  <si>
    <t>https://drive.google.com/file/d/1Iq7LVGVrh-NMOtx1IQbvAriCKZVYM_80/view?usp=drivesdk</t>
  </si>
  <si>
    <t>Sri Wahyuadryanty, S.Hut</t>
  </si>
  <si>
    <t>xilemnestafloem@gmail.com</t>
  </si>
  <si>
    <t>08114492901</t>
  </si>
  <si>
    <t>1JLxKeL7xBFZaM9autz323QvcoyYOo-N2</t>
  </si>
  <si>
    <t>https://drive.google.com/file/d/1JLxKeL7xBFZaM9autz323QvcoyYOo-N2/view?usp=drivesdk</t>
  </si>
  <si>
    <t>Document successfully created; Document successfully merged; PDF created; !!Error Sending Emails: Service invoked too many times for one day: email.; Run via form trigger as irchamriyadi2000@gmail.com; Timestamp: Sep 7 2021 12:03 AM</t>
  </si>
  <si>
    <t>MOCH. SYARBUDDIN ZUHRI, STP.</t>
  </si>
  <si>
    <t>syarnet.83@gmail.com</t>
  </si>
  <si>
    <t>081216670201</t>
  </si>
  <si>
    <t>Bisa dilanjutkan dengan pelatihan budidaya pisang dengan pendekatan organik</t>
  </si>
  <si>
    <t>1XD0vN1EtN2zMSVpy4gYjKn9_bhqVCAKq</t>
  </si>
  <si>
    <t>https://drive.google.com/file/d/1XD0vN1EtN2zMSVpy4gYjKn9_bhqVCAKq/view?usp=drivesdk</t>
  </si>
  <si>
    <t>MAKTAL BUDIARTO,S.Pt</t>
  </si>
  <si>
    <t>budiartomaktal@gmail.com</t>
  </si>
  <si>
    <t>087803527098</t>
  </si>
  <si>
    <t>1Y7IKv0xgeRPr-X50_Urljdat3fKS6b1H</t>
  </si>
  <si>
    <t>https://drive.google.com/file/d/1Y7IKv0xgeRPr-X50_Urljdat3fKS6b1H/view?usp=drivesdk</t>
  </si>
  <si>
    <t>Estri Sulami</t>
  </si>
  <si>
    <t>estrisu@gmail.com</t>
  </si>
  <si>
    <t>08123113966</t>
  </si>
  <si>
    <t xml:space="preserve">materi yang mudah dipahami dan menarik </t>
  </si>
  <si>
    <t>1VJq__Eue53k0jpuuP8RN_-c2cwwFOK0W</t>
  </si>
  <si>
    <t>https://drive.google.com/file/d/1VJq__Eue53k0jpuuP8RN_-c2cwwFOK0W/view?usp=drivesdk</t>
  </si>
  <si>
    <t>AGUS MUROZAK, S.ST</t>
  </si>
  <si>
    <t>agusmurozak2@gmail.com</t>
  </si>
  <si>
    <t>082135343283</t>
  </si>
  <si>
    <t>Materi yang lain ditunggu</t>
  </si>
  <si>
    <t>1r8_O0v8Vaa88ZGl9K5OYpTn2wzZknWqZ</t>
  </si>
  <si>
    <t>https://drive.google.com/file/d/1r8_O0v8Vaa88ZGl9K5OYpTn2wzZknWqZ/view?usp=drivesdk</t>
  </si>
  <si>
    <t>Document successfully created; Document successfully merged; PDF created; !!Error Sending Emails: Service invoked too many times for one day: email.; Run via form trigger as irchamriyadi2000@gmail.com; Timestamp: Sep 7 2021 12:04 AM</t>
  </si>
  <si>
    <t>MUTIARA IMANIAR</t>
  </si>
  <si>
    <t>Starting at Tue Sep 07 2021 00:03:51 GMT-0400 (EDT)</t>
  </si>
  <si>
    <t>Subhan Fitriadi SP.MP</t>
  </si>
  <si>
    <t>babanfitriadi@gmail.com</t>
  </si>
  <si>
    <t>085249845352</t>
  </si>
  <si>
    <t xml:space="preserve">Yeni Jayanti </t>
  </si>
  <si>
    <t>Yenijayanti1078@gmail.com</t>
  </si>
  <si>
    <t>081282170395</t>
  </si>
  <si>
    <t xml:space="preserve">Mengadakan webinar OPT dan pengendeliannnya tanaman pisang. </t>
  </si>
  <si>
    <t>18z49Ac_G_s1K31-iBejOSXH88foB0W8a</t>
  </si>
  <si>
    <t>https://drive.google.com/file/d/18z49Ac_G_s1K31-iBejOSXH88foB0W8a/view?usp=drivesdk</t>
  </si>
  <si>
    <t>Sriulyana, SP</t>
  </si>
  <si>
    <t>sriulyana, SP</t>
  </si>
  <si>
    <t>081341387377</t>
  </si>
  <si>
    <t>Semoga lebih baik lagi</t>
  </si>
  <si>
    <t>11zPfnh8fkbu-rbhrpa3o5yhhCjOEppvB</t>
  </si>
  <si>
    <t>https://drive.google.com/file/d/11zPfnh8fkbu-rbhrpa3o5yhhCjOEppvB/view?usp=drivesdk</t>
  </si>
  <si>
    <t>Document successfully created; Document successfully merged; PDF created; !!Error Sending Emails: Invalid email: sriulyana; Run via form trigger as irchamriyadi2000@gmail.com; Timestamp: Sep 7 2021 12:04 AM</t>
  </si>
  <si>
    <t>Selfi Ramadhani</t>
  </si>
  <si>
    <t>hebat</t>
  </si>
  <si>
    <t>1br5eMixDRi9QuJvyDg2K5dVxDuE4RrwO</t>
  </si>
  <si>
    <t>https://drive.google.com/file/d/1br5eMixDRi9QuJvyDg2K5dVxDuE4RrwO/view?usp=drivesdk</t>
  </si>
  <si>
    <t>SUKAHATO</t>
  </si>
  <si>
    <t>sukahato@gmail.com</t>
  </si>
  <si>
    <t>081391814566</t>
  </si>
  <si>
    <t>1GgJw9-hkn0DEVXp955_e-fC7mU0xiCKB</t>
  </si>
  <si>
    <t>https://drive.google.com/file/d/1GgJw9-hkn0DEVXp955_e-fC7mU0xiCKB/view?usp=drivesdk</t>
  </si>
  <si>
    <t>GIRANG SUYADNYA WIDAGDO,  S. Pt</t>
  </si>
  <si>
    <t xml:space="preserve">widagdogirang@gmail.com </t>
  </si>
  <si>
    <t xml:space="preserve">Acara seperti ini sangat  bermanfaat sekali bagi penyuluh </t>
  </si>
  <si>
    <t>1Ui69tmIwabuAEE4wivYxy_xfRZZYpItg</t>
  </si>
  <si>
    <t>https://drive.google.com/file/d/1Ui69tmIwabuAEE4wivYxy_xfRZZYpItg/view?usp=drivesdk</t>
  </si>
  <si>
    <t>Document successfully created; Document successfully merged; PDF created; !!Error Sending Emails: Service invoked too many times for one day: email.; Run via form trigger as irchamriyadi2000@gmail.com; Timestamp: Sep 7 2021 12:05 AM</t>
  </si>
  <si>
    <t>Chairil Anwar</t>
  </si>
  <si>
    <t>1Ov7sqDpDx6_tq9QWdihS5SpFJiVqx1ev</t>
  </si>
  <si>
    <t>https://drive.google.com/file/d/1Ov7sqDpDx6_tq9QWdihS5SpFJiVqx1ev/view?usp=drivesdk</t>
  </si>
  <si>
    <t>M. MUKAFI BASYAR KHAN, A.Md</t>
  </si>
  <si>
    <t>maxkancil@gmail.com</t>
  </si>
  <si>
    <t>089687861196</t>
  </si>
  <si>
    <t>PTT-PK Dinas Pertanian Prov. Jatim.</t>
  </si>
  <si>
    <t>Sangat meninspirasi sekali karena di Desa sy juga menanam pisang di kebun kami di Nganjuk Jatim.</t>
  </si>
  <si>
    <t>10pL0_0AllTg9tSlZTFUMPheDZZagmjrn</t>
  </si>
  <si>
    <t>https://drive.google.com/file/d/10pL0_0AllTg9tSlZTFUMPheDZZagmjrn/view?usp=drivesdk</t>
  </si>
  <si>
    <t>E R N A W A T I</t>
  </si>
  <si>
    <t>materinya luar biasa</t>
  </si>
  <si>
    <t>1vvIOShVmT4wBPUtnz5K8ha8gD1BBHXxL</t>
  </si>
  <si>
    <t>https://drive.google.com/file/d/1vvIOShVmT4wBPUtnz5K8ha8gD1BBHXxL/view?usp=drivesdk</t>
  </si>
  <si>
    <t>Document successfully created; Document successfully merged; PDF created; !!Error Sending Emails: Service invoked too many times for one day: email.; Run via form trigger as irchamriyadi2000@gmail.com; Timestamp: Sep 7 2021 12:06 AM</t>
  </si>
  <si>
    <t>David Budi Santoso</t>
  </si>
  <si>
    <t>davidkho.mb1@gmail.com</t>
  </si>
  <si>
    <t>081930215234</t>
  </si>
  <si>
    <t>1SslNzztUFHJAVts4MDn6vfnGsHqIL38P</t>
  </si>
  <si>
    <t>https://drive.google.com/file/d/1SslNzztUFHJAVts4MDn6vfnGsHqIL38P/view?usp=drivesdk</t>
  </si>
  <si>
    <t>Yohanes Berchmans,S.Pt.</t>
  </si>
  <si>
    <t>yohanesberchmans,S.Pt.</t>
  </si>
  <si>
    <t>081339365520</t>
  </si>
  <si>
    <t>Sangat vermanfaay bg peserta</t>
  </si>
  <si>
    <t>1fXXP24qwZVb6EuZsT_UrHUHgeBremhca</t>
  </si>
  <si>
    <t>https://drive.google.com/file/d/1fXXP24qwZVb6EuZsT_UrHUHgeBremhca/view?usp=drivesdk</t>
  </si>
  <si>
    <t>Document successfully created; Document successfully merged; PDF created; !!Error Sending Emails: Invalid email: yohanesberchmans; Run via form trigger as irchamriyadi2000@gmail.com; Timestamp: Sep 7 2021 12:06 AM</t>
  </si>
  <si>
    <t>Trihayana, S.P</t>
  </si>
  <si>
    <t>yanatri856@gmail.com</t>
  </si>
  <si>
    <t>082117312010</t>
  </si>
  <si>
    <t>19nysUjNxQ1PlPjChc1x5TVbHTdeRN4Y_</t>
  </si>
  <si>
    <t>https://drive.google.com/file/d/19nysUjNxQ1PlPjChc1x5TVbHTdeRN4Y_/view?usp=drivesdk</t>
  </si>
  <si>
    <t>VISKA ARESTIDA, SP</t>
  </si>
  <si>
    <t>viskaarestida@gmail.com</t>
  </si>
  <si>
    <t>081266355047</t>
  </si>
  <si>
    <t>ilmu yang sangat bermanfaat</t>
  </si>
  <si>
    <t>1H0JWIcXWR0kH2dPHDtFOaTOcF-n35SwA</t>
  </si>
  <si>
    <t>https://drive.google.com/file/d/1H0JWIcXWR0kH2dPHDtFOaTOcF-n35SwA/view?usp=drivesdk</t>
  </si>
  <si>
    <t>Document successfully created; Document successfully merged; PDF created; !!Error Sending Emails: Service invoked too many times for one day: email.; Run via form trigger as irchamriyadi2000@gmail.com; Timestamp: Sep 7 2021 12:07 AM</t>
  </si>
  <si>
    <t>Maryam, A.Md</t>
  </si>
  <si>
    <t>maryammtp123@gmail.com</t>
  </si>
  <si>
    <t>082158846330</t>
  </si>
  <si>
    <t>Webinarnya bagus ...</t>
  </si>
  <si>
    <t>1DkqlcQ7B9kRgQY0-0q31ZQzujTXoITlg</t>
  </si>
  <si>
    <t>https://drive.google.com/file/d/1DkqlcQ7B9kRgQY0-0q31ZQzujTXoITlg/view?usp=drivesdk</t>
  </si>
  <si>
    <t>Feri Prayogi</t>
  </si>
  <si>
    <t>feriprayogi@gmail.com</t>
  </si>
  <si>
    <t>082197689490</t>
  </si>
  <si>
    <t>swasta</t>
  </si>
  <si>
    <t>menarik sekali materinya</t>
  </si>
  <si>
    <t>1oTT6os16SSJAVjjyyhYKSlz1uDAwC7jf</t>
  </si>
  <si>
    <t>https://drive.google.com/file/d/1oTT6os16SSJAVjjyyhYKSlz1uDAwC7jf/view?usp=drivesdk</t>
  </si>
  <si>
    <t>ALMUDASIR, SP</t>
  </si>
  <si>
    <t>mudasir091290@gmail.com</t>
  </si>
  <si>
    <t>081394649425</t>
  </si>
  <si>
    <t>1SUsfseQ3daU7-mCMh-0l1p7WFj190mF5</t>
  </si>
  <si>
    <t>https://drive.google.com/file/d/1SUsfseQ3daU7-mCMh-0l1p7WFj190mF5/view?usp=drivesdk</t>
  </si>
  <si>
    <t>idrzvc87@gmail.com</t>
  </si>
  <si>
    <t>19YhRBwBQExfA3JfuFp4FVeXWpNlU_i5K</t>
  </si>
  <si>
    <t>https://drive.google.com/file/d/19YhRBwBQExfA3JfuFp4FVeXWpNlU_i5K/view?usp=drivesdk</t>
  </si>
  <si>
    <t>ENDANG PURWANTI,SP.M.Sc</t>
  </si>
  <si>
    <t>endang.namaku@gmail.com</t>
  </si>
  <si>
    <t>081364551717</t>
  </si>
  <si>
    <t>KABID PENYULUHAN DAN PENYULUH</t>
  </si>
  <si>
    <t>menarik materinya</t>
  </si>
  <si>
    <t>1mIeBRMk8NgCMbUve2Y7zAb93djNP4VwZ</t>
  </si>
  <si>
    <t>https://drive.google.com/file/d/1mIeBRMk8NgCMbUve2Y7zAb93djNP4VwZ/view?usp=drivesdk</t>
  </si>
  <si>
    <t>Anisa Rahmadania</t>
  </si>
  <si>
    <t>rahmadaniaanisa937@google.com</t>
  </si>
  <si>
    <t>081236703297</t>
  </si>
  <si>
    <t>Webinar sangat bagus Karna pemateri yang mumpuni</t>
  </si>
  <si>
    <t>1QW2RAlxJtlWfPBINHYxZefuWZO5-pTBh</t>
  </si>
  <si>
    <t>https://drive.google.com/file/d/1QW2RAlxJtlWfPBINHYxZefuWZO5-pTBh/view?usp=drivesdk</t>
  </si>
  <si>
    <t>HARSONO,SP</t>
  </si>
  <si>
    <t>harsonodira@gmail.com</t>
  </si>
  <si>
    <t>085753747852</t>
  </si>
  <si>
    <t>terima kasih atas webinarnya</t>
  </si>
  <si>
    <t>1bfQ8vW4QfG98KSLc6Q4zvR8Jve4S9faT</t>
  </si>
  <si>
    <t>https://drive.google.com/file/d/1bfQ8vW4QfG98KSLc6Q4zvR8Jve4S9faT/view?usp=drivesdk</t>
  </si>
  <si>
    <t>rifqy achmad alfarizi</t>
  </si>
  <si>
    <t>rifqyachmadalfarizi@gmail.com</t>
  </si>
  <si>
    <t>082244943945</t>
  </si>
  <si>
    <t>MAHSISWA</t>
  </si>
  <si>
    <t>acara berlangsung sangat bagus dan menambah wawasan</t>
  </si>
  <si>
    <t>1-0bzAXmRDpSy_CBIrYK38o1OR6wnYfbq</t>
  </si>
  <si>
    <t>https://drive.google.com/file/d/1-0bzAXmRDpSy_CBIrYK38o1OR6wnYfbq/view?usp=drivesdk</t>
  </si>
  <si>
    <t>Document successfully created; Document successfully merged; PDF created; !!Error Sending Emails: Service invoked too many times for one day: email.; Run via form trigger as irchamriyadi2000@gmail.com; Timestamp: Sep 7 2021 12:08 AM</t>
  </si>
  <si>
    <t>Mulyono,SP</t>
  </si>
  <si>
    <t>prakosorizma@gmail.com</t>
  </si>
  <si>
    <t>081329103801</t>
  </si>
  <si>
    <t>Materi sangat bagus dan bermanfaat</t>
  </si>
  <si>
    <t>1CdgUVzFHMg79MK1HQZW40rfMFbRJsQEJ</t>
  </si>
  <si>
    <t>https://drive.google.com/file/d/1CdgUVzFHMg79MK1HQZW40rfMFbRJsQEJ/view?usp=drivesdk</t>
  </si>
  <si>
    <t>Ir. Nurhayati, M.P</t>
  </si>
  <si>
    <t>081360280849</t>
  </si>
  <si>
    <t>1ypVZkzGnHlPnTtdN42BKl_M8t__H1Mku</t>
  </si>
  <si>
    <t>https://drive.google.com/file/d/1ypVZkzGnHlPnTtdN42BKl_M8t__H1Mku/view?usp=drivesdk</t>
  </si>
  <si>
    <t>Paiyan Koko Nadapdap</t>
  </si>
  <si>
    <t>paiyankoko3@gmail.com</t>
  </si>
  <si>
    <t>082361100315</t>
  </si>
  <si>
    <t>Terimakasih webinarnya DitjenHortikultura :)</t>
  </si>
  <si>
    <t>1BI8rGmuGx5aWBgZv0xZcOuPNQH_rmQuw</t>
  </si>
  <si>
    <t>https://drive.google.com/file/d/1BI8rGmuGx5aWBgZv0xZcOuPNQH_rmQuw/view?usp=drivesdk</t>
  </si>
  <si>
    <t>Inayatul Fitria Dewi</t>
  </si>
  <si>
    <t>inayatulfd@gmail.com</t>
  </si>
  <si>
    <t>085867320525</t>
  </si>
  <si>
    <t>Senang bisa belajar untuk mengembangkan budidaya tanaman pisang, apalagi dirumah memang banyak tanaman pisang</t>
  </si>
  <si>
    <t>11sL2Z7IPtJHqXttlLPJjONBnw8SjmkV2</t>
  </si>
  <si>
    <t>https://drive.google.com/file/d/11sL2Z7IPtJHqXttlLPJjONBnw8SjmkV2/view?usp=drivesdk</t>
  </si>
  <si>
    <t>RIDHAH ZULKARMIYANA, S.P</t>
  </si>
  <si>
    <t>Tenaga Non ASN Lab.Kultur Jaringan UPT BBTH Prov. Sulawesi Selatan</t>
  </si>
  <si>
    <t>luar biasaa</t>
  </si>
  <si>
    <t>1AlBiXe5bfpVBkKR2_xmGHNq7ExTjbV1T</t>
  </si>
  <si>
    <t>https://drive.google.com/file/d/1AlBiXe5bfpVBkKR2_xmGHNq7ExTjbV1T/view?usp=drivesdk</t>
  </si>
  <si>
    <t>Oky Kurniatama, S.Pt</t>
  </si>
  <si>
    <t>kurniatama19@gmail.com</t>
  </si>
  <si>
    <t>08812431475</t>
  </si>
  <si>
    <t>Bagus inspiratif dan informatif</t>
  </si>
  <si>
    <t>1u8zOh7a1yonowGMPPQw4c_mxnOST4X_d</t>
  </si>
  <si>
    <t>https://drive.google.com/file/d/1u8zOh7a1yonowGMPPQw4c_mxnOST4X_d/view?usp=drivesdk</t>
  </si>
  <si>
    <t>Dwi Rahayu Mulyaningsih, SP</t>
  </si>
  <si>
    <t>nandzluph@gmail.com</t>
  </si>
  <si>
    <t>085247977689</t>
  </si>
  <si>
    <t>oke</t>
  </si>
  <si>
    <t>1khIjZkj3OqWVp96phigPQP4WmjZnh8Cx</t>
  </si>
  <si>
    <t>https://drive.google.com/file/d/1khIjZkj3OqWVp96phigPQP4WmjZnh8Cx/view?usp=drivesdk</t>
  </si>
  <si>
    <t>MULYADI</t>
  </si>
  <si>
    <t>muyadiatmaja70@gmail.com</t>
  </si>
  <si>
    <t>08121506157</t>
  </si>
  <si>
    <t xml:space="preserve">Semangat dan sukses petani </t>
  </si>
  <si>
    <t>1Pzqf_RYFxBAeB4AFHtfEkW9jAPGPv2Bx</t>
  </si>
  <si>
    <t>https://drive.google.com/file/d/1Pzqf_RYFxBAeB4AFHtfEkW9jAPGPv2Bx/view?usp=drivesdk</t>
  </si>
  <si>
    <t>Document successfully created; Document successfully merged; PDF created; !!Error Sending Emails: Service invoked too many times for one day: email.; Run via form trigger as irchamriyadi2000@gmail.com; Timestamp: Sep 7 2021 12:09 AM</t>
  </si>
  <si>
    <t>Ir. Hj. Fatmawati Machmuddin</t>
  </si>
  <si>
    <t>fatmawatimachm814@gmail.com</t>
  </si>
  <si>
    <t>082347284805</t>
  </si>
  <si>
    <t xml:space="preserve">Materinya sangat membantu </t>
  </si>
  <si>
    <t>1KFG8wasgErN4MtuD3NonQ27Z3pT-rxOJ</t>
  </si>
  <si>
    <t>https://drive.google.com/file/d/1KFG8wasgErN4MtuD3NonQ27Z3pT-rxOJ/view?usp=drivesdk</t>
  </si>
  <si>
    <t xml:space="preserve">SUYATMAN, SP </t>
  </si>
  <si>
    <t>suyatmanlilis@gmail.com</t>
  </si>
  <si>
    <t>085273191683</t>
  </si>
  <si>
    <t xml:space="preserve">Menarik </t>
  </si>
  <si>
    <t>1jbl4x0n1goq8kisA8bQywLb5EDrFY_bN</t>
  </si>
  <si>
    <t>https://drive.google.com/file/d/1jbl4x0n1goq8kisA8bQywLb5EDrFY_bN/view?usp=drivesdk</t>
  </si>
  <si>
    <t>Wahid Arifudin, S.P.</t>
  </si>
  <si>
    <t>arifudinalwahid@gmail.com</t>
  </si>
  <si>
    <t>085726510469</t>
  </si>
  <si>
    <t>1vs1uuLeyoSQfokaziqxu88cvL6I-B6q5</t>
  </si>
  <si>
    <t>https://drive.google.com/file/d/1vs1uuLeyoSQfokaziqxu88cvL6I-B6q5/view?usp=drivesdk</t>
  </si>
  <si>
    <t>NETY DIAN EFRIYANTI</t>
  </si>
  <si>
    <t>netypertanianlampung@gmail.com</t>
  </si>
  <si>
    <t>085268804969</t>
  </si>
  <si>
    <t>Seminar Menarik</t>
  </si>
  <si>
    <t>11iDGDVgnIVZ3f1AsAGDAbtUJfIdm7vWw</t>
  </si>
  <si>
    <t>https://drive.google.com/file/d/11iDGDVgnIVZ3f1AsAGDAbtUJfIdm7vWw/view?usp=drivesdk</t>
  </si>
  <si>
    <t>Yulius Eko Darmawan</t>
  </si>
  <si>
    <t>yuliusekodarmawan@gmail.com</t>
  </si>
  <si>
    <t>085777759989</t>
  </si>
  <si>
    <t>1YUlQCv6ACyLarllt6UC55MK3-f5VRXD_</t>
  </si>
  <si>
    <t>https://drive.google.com/file/d/1YUlQCv6ACyLarllt6UC55MK3-f5VRXD_/view?usp=drivesdk</t>
  </si>
  <si>
    <t>Des Rahyumi Tjindarbumi, S.P</t>
  </si>
  <si>
    <t>destjindarbumi76@gmail.com</t>
  </si>
  <si>
    <t>089627730300</t>
  </si>
  <si>
    <t>Lebih diperbanyak materi webinar komoditas pisang khususnya link jalur pemasaran serta peluang ekspor</t>
  </si>
  <si>
    <t>1YqOHwv7nl0ZO7YShTVx58qUQt_xwH9sJ</t>
  </si>
  <si>
    <t>https://drive.google.com/file/d/1YqOHwv7nl0ZO7YShTVx58qUQt_xwH9sJ/view?usp=drivesdk</t>
  </si>
  <si>
    <t>Agustini Wulandari, SP</t>
  </si>
  <si>
    <t>gustienzz1@gmail.com</t>
  </si>
  <si>
    <t>08128363392</t>
  </si>
  <si>
    <t>1_1uruJ7kpK3CENNg7sWUFIEAslX-hNuv</t>
  </si>
  <si>
    <t>https://drive.google.com/file/d/1_1uruJ7kpK3CENNg7sWUFIEAslX-hNuv/view?usp=drivesdk</t>
  </si>
  <si>
    <t>Tommy Gusnadi, SP, M.Ec.Dev., M.P.P.</t>
  </si>
  <si>
    <t>gusnadi2265@gmail.com</t>
  </si>
  <si>
    <t>081366318137</t>
  </si>
  <si>
    <t>Kasi Pengelolaan Perbenihan Tanaman Hortikultura</t>
  </si>
  <si>
    <t>Bimtek sudah baik</t>
  </si>
  <si>
    <t>1TuVc5UK925-wvPwXVRuj68GVoKVVFqMu</t>
  </si>
  <si>
    <t>https://drive.google.com/file/d/1TuVc5UK925-wvPwXVRuj68GVoKVVFqMu/view?usp=drivesdk</t>
  </si>
  <si>
    <t>Ani Siti Adawiyah RS, SP</t>
  </si>
  <si>
    <t>anisiars.im08@gmail.com</t>
  </si>
  <si>
    <t>081220960070</t>
  </si>
  <si>
    <t>Ktu uptd pkp wil.tanjungsari</t>
  </si>
  <si>
    <t>1J7NcxaVZeC8e8NNiHRx6vT335c0XBcmL</t>
  </si>
  <si>
    <t>https://drive.google.com/file/d/1J7NcxaVZeC8e8NNiHRx6vT335c0XBcmL/view?usp=drivesdk</t>
  </si>
  <si>
    <t>SL. PARLINDUNGAN SIRAIT, SP</t>
  </si>
  <si>
    <t>1JkMRfhb8UvKSmWBtk_qzsPmOCu6hrh7o</t>
  </si>
  <si>
    <t>https://drive.google.com/file/d/1JkMRfhb8UvKSmWBtk_qzsPmOCu6hrh7o/view?usp=drivesdk</t>
  </si>
  <si>
    <t>Document successfully created; Document successfully merged; PDF created; !!Error Sending Emails: Service invoked too many times for one day: email.; Run via form trigger as irchamriyadi2000@gmail.com; Timestamp: Sep 7 2021 12:10 AM</t>
  </si>
  <si>
    <t>1qb27Qjhmx2147zitVgSCJG2JvcjG5j1f</t>
  </si>
  <si>
    <t>https://drive.google.com/file/d/1qb27Qjhmx2147zitVgSCJG2JvcjG5j1f/view?usp=drivesdk</t>
  </si>
  <si>
    <t>ADE LUKMAN, SP.MM</t>
  </si>
  <si>
    <t>pertanianbombana@gmail.com</t>
  </si>
  <si>
    <t>085240365578</t>
  </si>
  <si>
    <t>1M3vvjRJzlSbbxJCcDx0C4yqersde-gXT</t>
  </si>
  <si>
    <t>https://drive.google.com/file/d/1M3vvjRJzlSbbxJCcDx0C4yqersde-gXT/view?usp=drivesdk</t>
  </si>
  <si>
    <t>Meity Ngangi</t>
  </si>
  <si>
    <t>meityng8@gmail.com</t>
  </si>
  <si>
    <t>085240308441</t>
  </si>
  <si>
    <t xml:space="preserve">Baik dan sangat bermanfaat </t>
  </si>
  <si>
    <t>1FSWqJ95tbQQeORDgg7bQP8PgEs4IHq3M</t>
  </si>
  <si>
    <t>https://drive.google.com/file/d/1FSWqJ95tbQQeORDgg7bQP8PgEs4IHq3M/view?usp=drivesdk</t>
  </si>
  <si>
    <t>Document successfully created; Document successfully merged; PDF created; !!Error Sending Emails: Service invoked too many times for one day: email.; Run via form trigger as irchamriyadi2000@gmail.com; Timestamp: Sep 7 2021 12:11 AM</t>
  </si>
  <si>
    <t>Lia Dahliany Dachlan</t>
  </si>
  <si>
    <t>lia150772@gmail.com</t>
  </si>
  <si>
    <t>+6285624052224</t>
  </si>
  <si>
    <t>1YKIdBRZHJmINp2kXtpEaam2wtgGKtRcS</t>
  </si>
  <si>
    <t>https://drive.google.com/file/d/1YKIdBRZHJmINp2kXtpEaam2wtgGKtRcS/view?usp=drivesdk</t>
  </si>
  <si>
    <t>Djenny D. Rotinsulu, S.Sos</t>
  </si>
  <si>
    <t>djennydrotinsulu@gmail.com</t>
  </si>
  <si>
    <t>08124429068</t>
  </si>
  <si>
    <t>Kasie PPH Hortikultura</t>
  </si>
  <si>
    <t>Baik. dan Termotivasi</t>
  </si>
  <si>
    <t>11_w6hT6V_Mnp2zRnenSn5xuWlKIO7F6N</t>
  </si>
  <si>
    <t>https://drive.google.com/file/d/11_w6hT6V_Mnp2zRnenSn5xuWlKIO7F6N/view?usp=drivesdk</t>
  </si>
  <si>
    <t>NANIK SUWISNI</t>
  </si>
  <si>
    <t>naniksuwisnicandra@gmail.com</t>
  </si>
  <si>
    <t>085229036974</t>
  </si>
  <si>
    <t>Mantap, lanjut</t>
  </si>
  <si>
    <t>15cgLB_Zfu3t7Zb6GLTANCjRWNgcwGat_</t>
  </si>
  <si>
    <t>https://drive.google.com/file/d/15cgLB_Zfu3t7Zb6GLTANCjRWNgcwGat_/view?usp=drivesdk</t>
  </si>
  <si>
    <t>Rani ekayuni A.S.P, A.Md</t>
  </si>
  <si>
    <t>raniekayuni@yahoo.com</t>
  </si>
  <si>
    <t>085220028685</t>
  </si>
  <si>
    <t>Menambah wawasan dan keterampilan</t>
  </si>
  <si>
    <t>1ljZEpWY03Bnl_h65TRDatDX7Xwa4dzdV</t>
  </si>
  <si>
    <t>https://drive.google.com/file/d/1ljZEpWY03Bnl_h65TRDatDX7Xwa4dzdV/view?usp=drivesdk</t>
  </si>
  <si>
    <t>Document successfully created; Document successfully merged; PDF created; !!Error Sending Emails: Service invoked too many times for one day: email.; Run via form trigger as irchamriyadi2000@gmail.com; Timestamp: Sep 7 2021 12:12 AM</t>
  </si>
  <si>
    <t>Wandi Gumelar</t>
  </si>
  <si>
    <t>wandigumelar283@gmail.com</t>
  </si>
  <si>
    <t>085249906252</t>
  </si>
  <si>
    <t>Materi Webinarnya sangat bagus dan membantu</t>
  </si>
  <si>
    <t>1h4MYm0yA6OKbOomC8ZDmiePj3RSSXuFY</t>
  </si>
  <si>
    <t>https://drive.google.com/file/d/1h4MYm0yA6OKbOomC8ZDmiePj3RSSXuFY/view?usp=drivesdk</t>
  </si>
  <si>
    <t>Document successfully created; Document successfully merged; PDF created; !!Error Sending Emails: Service invoked too many times for one day: email.; Run via form trigger as irchamriyadi2000@gmail.com; Timestamp: Sep 7 2021 12:13 AM</t>
  </si>
  <si>
    <t>Fahrizal Noor, S.ST</t>
  </si>
  <si>
    <t>rizalnur0@gmail.com</t>
  </si>
  <si>
    <t>082323265202</t>
  </si>
  <si>
    <t>1sEYITq2DfptPqTPIyDEe40lFOgD4T8E8</t>
  </si>
  <si>
    <t>https://drive.google.com/file/d/1sEYITq2DfptPqTPIyDEe40lFOgD4T8E8/view?usp=drivesdk</t>
  </si>
  <si>
    <t>Muhammad Arief Rusman Pasenga',S.P</t>
  </si>
  <si>
    <t>arieflogiatik@gmail.com</t>
  </si>
  <si>
    <t>081347114910</t>
  </si>
  <si>
    <t>AIHP</t>
  </si>
  <si>
    <t>Sukses terus pertanian indonesia</t>
  </si>
  <si>
    <t>1AteAvDP20uBffFN3ynf6Tg2ePiqbEgsQ</t>
  </si>
  <si>
    <t>https://drive.google.com/file/d/1AteAvDP20uBffFN3ynf6Tg2ePiqbEgsQ/view?usp=drivesdk</t>
  </si>
  <si>
    <t>Nanik Wartiningsah, S.Pt</t>
  </si>
  <si>
    <t>orizasativa2686@gmail.com</t>
  </si>
  <si>
    <t>085812103865</t>
  </si>
  <si>
    <t>1Qcfz36a20apsrmc07lgqK8_Hsmhgwuc9</t>
  </si>
  <si>
    <t>https://drive.google.com/file/d/1Qcfz36a20apsrmc07lgqK8_Hsmhgwuc9/view?usp=drivesdk</t>
  </si>
  <si>
    <t>Valentina Theresia</t>
  </si>
  <si>
    <t>valent0202@gmail.com</t>
  </si>
  <si>
    <t>081389464672</t>
  </si>
  <si>
    <t>Petugas Teknologi Perbenihan</t>
  </si>
  <si>
    <t>materi yang disampaikan sangat menarik</t>
  </si>
  <si>
    <t>1H-VXbB_mT2yuLsFrvPUqyh6JPlNJTieG</t>
  </si>
  <si>
    <t>https://drive.google.com/file/d/1H-VXbB_mT2yuLsFrvPUqyh6JPlNJTieG/view?usp=drivesdk</t>
  </si>
  <si>
    <t>Meiliza. A.Md</t>
  </si>
  <si>
    <t>Meilizausmam@gmail.com</t>
  </si>
  <si>
    <t>081363570808</t>
  </si>
  <si>
    <t>Materinya bagus dan bisa dipahami</t>
  </si>
  <si>
    <t>1QzsnqOD2vTXJeVA9E52caciCNqmAUd6t</t>
  </si>
  <si>
    <t>https://drive.google.com/file/d/1QzsnqOD2vTXJeVA9E52caciCNqmAUd6t/view?usp=drivesdk</t>
  </si>
  <si>
    <t>Nurdin</t>
  </si>
  <si>
    <t>nurdinsabar99@gmail.com</t>
  </si>
  <si>
    <t>085288355386</t>
  </si>
  <si>
    <t>Materi webinarnya sangat menarik dan bagus</t>
  </si>
  <si>
    <t>1i6YyTQJ7ZvnugOx6qc5tkpmdS9psMcdP</t>
  </si>
  <si>
    <t>https://drive.google.com/file/d/1i6YyTQJ7ZvnugOx6qc5tkpmdS9psMcdP/view?usp=drivesdk</t>
  </si>
  <si>
    <t>Andarias Surbakti</t>
  </si>
  <si>
    <t>andariassurbakti1984@gmail.com</t>
  </si>
  <si>
    <t>081263166414</t>
  </si>
  <si>
    <t>Semoga dapat diaplikasikan..</t>
  </si>
  <si>
    <t>1AQeVl-Ml_ULDFbuFxQojRU-uEkfiZ37J</t>
  </si>
  <si>
    <t>https://drive.google.com/file/d/1AQeVl-Ml_ULDFbuFxQojRU-uEkfiZ37J/view?usp=drivesdk</t>
  </si>
  <si>
    <t>HABIBI, S.P., M.P.</t>
  </si>
  <si>
    <t>habibibinyahya86@gmail.com</t>
  </si>
  <si>
    <t>085343611686</t>
  </si>
  <si>
    <t>Sangat Menarik</t>
  </si>
  <si>
    <t>1KWgKqTN7aBuTXBfhYD1eVXpgfykyL6Sn</t>
  </si>
  <si>
    <t>https://drive.google.com/file/d/1KWgKqTN7aBuTXBfhYD1eVXpgfykyL6Sn/view?usp=drivesdk</t>
  </si>
  <si>
    <t>1FtZ_vP9JekVTvdYw3pHLqtAKttgDAjxV</t>
  </si>
  <si>
    <t>https://drive.google.com/file/d/1FtZ_vP9JekVTvdYw3pHLqtAKttgDAjxV/view?usp=drivesdk</t>
  </si>
  <si>
    <t>Ridha Fazrind Imbaraga</t>
  </si>
  <si>
    <t>rf.imbaraga@gmail.com</t>
  </si>
  <si>
    <t>085659707079</t>
  </si>
  <si>
    <t>Guru ATPH</t>
  </si>
  <si>
    <t>Sangat membantu dan semoga bisa bermanfaat kedepannya</t>
  </si>
  <si>
    <t>11R30sASG0B8I6sZ5SWn_Y4sOFbyVgFM3</t>
  </si>
  <si>
    <t>https://drive.google.com/file/d/11R30sASG0B8I6sZ5SWn_Y4sOFbyVgFM3/view?usp=drivesdk</t>
  </si>
  <si>
    <t>Document successfully created; Document successfully merged; PDF created; !!Error Sending Emails: Service invoked too many times for one day: email.; Run via form trigger as irchamriyadi2000@gmail.com; Timestamp: Sep 7 2021 12:14 AM</t>
  </si>
  <si>
    <t>Suharsono</t>
  </si>
  <si>
    <t>denmasnovri@yahoo.co.id</t>
  </si>
  <si>
    <t>085730506545</t>
  </si>
  <si>
    <t>sangat baik</t>
  </si>
  <si>
    <t>1SwC3FRe1LoFXzu1hc0SIhIIqOktCw4QB</t>
  </si>
  <si>
    <t>https://drive.google.com/file/d/1SwC3FRe1LoFXzu1hc0SIhIIqOktCw4QB/view?usp=drivesdk</t>
  </si>
  <si>
    <t>M U T I A R A</t>
  </si>
  <si>
    <t>008233088169</t>
  </si>
  <si>
    <t>1r4zAbdvhUb9i5_OAT0-A9ylLCIQie5MQ</t>
  </si>
  <si>
    <t>https://drive.google.com/file/d/1r4zAbdvhUb9i5_OAT0-A9ylLCIQie5MQ/view?usp=drivesdk</t>
  </si>
  <si>
    <t>PRARIADI, SST</t>
  </si>
  <si>
    <t>prariadi_faith@yahoo.com</t>
  </si>
  <si>
    <t>087711236718</t>
  </si>
  <si>
    <t>Mantap sangat bermangaat sekali</t>
  </si>
  <si>
    <t>1XN8Ps7DZe6DEKA1g3yNfsImBx-PvXcSs</t>
  </si>
  <si>
    <t>https://drive.google.com/file/d/1XN8Ps7DZe6DEKA1g3yNfsImBx-PvXcSs/view?usp=drivesdk</t>
  </si>
  <si>
    <t>Novriyanto</t>
  </si>
  <si>
    <t>denmasnovri@gmail.com</t>
  </si>
  <si>
    <t>1Ceatt3su79EQvj_-m1DVNmjT6Efc5JRW</t>
  </si>
  <si>
    <t>https://drive.google.com/file/d/1Ceatt3su79EQvj_-m1DVNmjT6Efc5JRW/view?usp=drivesdk</t>
  </si>
  <si>
    <t>Muhammad Maulana Adiwijaya</t>
  </si>
  <si>
    <t>wandisabar99@gmail.com</t>
  </si>
  <si>
    <t>083805862926</t>
  </si>
  <si>
    <t>Materi webinarnya sangat membantu</t>
  </si>
  <si>
    <t>1oHifD3JIat2IfZzHO7FYCvhEz1eOKAbi</t>
  </si>
  <si>
    <t>https://drive.google.com/file/d/1oHifD3JIat2IfZzHO7FYCvhEz1eOKAbi/view?usp=drivesdk</t>
  </si>
  <si>
    <t>Titin Purnama, SP, M.Si</t>
  </si>
  <si>
    <t>081363488760</t>
  </si>
  <si>
    <t>1-Ddrmw_E16hELzn0da908m5A1YCZnKio</t>
  </si>
  <si>
    <t>https://drive.google.com/file/d/1-Ddrmw_E16hELzn0da908m5A1YCZnKio/view?usp=drivesdk</t>
  </si>
  <si>
    <t>menarik banget</t>
  </si>
  <si>
    <t>1rnCbW0ldKJ9cNAS1eD-0j7RTdirNTbXJ</t>
  </si>
  <si>
    <t>https://drive.google.com/file/d/1rnCbW0ldKJ9cNAS1eD-0j7RTdirNTbXJ/view?usp=drivesdk</t>
  </si>
  <si>
    <t>Kasi Pengolahan dan Pemasaran Hortikultura</t>
  </si>
  <si>
    <t>Sangat menarik untuk menambah wawasan dalam memberikan pembinaan/sosialisasi bagi petani.</t>
  </si>
  <si>
    <t>1CuteDyGUCqoqNgIDNjnYOOONLH5yuxNC</t>
  </si>
  <si>
    <t>https://drive.google.com/file/d/1CuteDyGUCqoqNgIDNjnYOOONLH5yuxNC/view?usp=drivesdk</t>
  </si>
  <si>
    <t>B A H A R U D D I N</t>
  </si>
  <si>
    <t>ridha02@icloud.com</t>
  </si>
  <si>
    <t>1TXiyibee_mCv0Q-xlBsKdGpG1a9kPFlZ</t>
  </si>
  <si>
    <t>https://drive.google.com/file/d/1TXiyibee_mCv0Q-xlBsKdGpG1a9kPFlZ/view?usp=drivesdk</t>
  </si>
  <si>
    <t>Document successfully created; Document successfully merged; PDF created; !!Error Sending Emails: Service invoked too many times for one day: email.; Run via form trigger as irchamriyadi2000@gmail.com; Timestamp: Sep 7 2021 12:15 AM</t>
  </si>
  <si>
    <t>OMOHAMMAD JUARS</t>
  </si>
  <si>
    <t>m.juarso011168@gmail</t>
  </si>
  <si>
    <t>081319369021</t>
  </si>
  <si>
    <t>kesan. terimakasih kepada narasumber yang telah berbagi ilmunya. pesan.metode budidaya pisang yang dilakukan petani tradisional belum cukup seluruh aspek budidaya terstandar yang lebih dianjurkan</t>
  </si>
  <si>
    <t>1doWfRS52o4lWDeNgLbMzcwUcvZN95mij</t>
  </si>
  <si>
    <t>https://drive.google.com/file/d/1doWfRS52o4lWDeNgLbMzcwUcvZN95mij/view?usp=drivesdk</t>
  </si>
  <si>
    <t>Shierly Parupa V. Nainggolan, SP.</t>
  </si>
  <si>
    <t>shierly.parupa@gmail.com</t>
  </si>
  <si>
    <t>081231313997</t>
  </si>
  <si>
    <t>1T9QFFjD2TI5qPRlA_Wu-DauLydtDyDLb</t>
  </si>
  <si>
    <t>https://drive.google.com/file/d/1T9QFFjD2TI5qPRlA_Wu-DauLydtDyDLb/view?usp=drivesdk</t>
  </si>
  <si>
    <t>Jumjunidang</t>
  </si>
  <si>
    <t>jjumjunidang@gmail.com</t>
  </si>
  <si>
    <t>085263982123</t>
  </si>
  <si>
    <t>Materi diskusi yg sangat penarik. Untuk ke depan perlu tambahan materi khusus utk deteksi kesehatan benih</t>
  </si>
  <si>
    <t>1YuexgbY9Os8f1QAD8VSA4eT1znSHKIxB</t>
  </si>
  <si>
    <t>https://drive.google.com/file/d/1YuexgbY9Os8f1QAD8VSA4eT1znSHKIxB/view?usp=drivesdk</t>
  </si>
  <si>
    <t>ASN Kediklatan</t>
  </si>
  <si>
    <t>Materinya Sangat Nenarik Sekali</t>
  </si>
  <si>
    <t>1dCYbvvqlfZFX7qRo2VS1GDavoMPUPPYt</t>
  </si>
  <si>
    <t>https://drive.google.com/file/d/1dCYbvvqlfZFX7qRo2VS1GDavoMPUPPYt/view?usp=drivesdk</t>
  </si>
  <si>
    <t>Nurdin , SP</t>
  </si>
  <si>
    <t>nurdinksp240@ gmail. com</t>
  </si>
  <si>
    <t>085215914300</t>
  </si>
  <si>
    <t>Kesan.... Panitia terlihat kompak, Pembicara bagus-bagus dan berkompeten
Pesan.... waktu Webinar sebaiknya diatur lebih baik lagi</t>
  </si>
  <si>
    <t>1zf3uwYLfr4h8FO9cltRpbtETtO1epWmg</t>
  </si>
  <si>
    <t>https://drive.google.com/file/d/1zf3uwYLfr4h8FO9cltRpbtETtO1epWmg/view?usp=drivesdk</t>
  </si>
  <si>
    <t>Document successfully created; Document successfully merged; PDF created; !!Error Sending Emails: Invalid email: nurdinksp240@ gmail. com; Run via form trigger as irchamriyadi2000@gmail.com; Timestamp: Sep 7 2021 12:15 AM</t>
  </si>
  <si>
    <t>Dyah Rahayu Inayati, STP</t>
  </si>
  <si>
    <t>inayatidyahrahayu@gmail.com</t>
  </si>
  <si>
    <t>081259235241</t>
  </si>
  <si>
    <t>1D4R_mWHgJ1V2CBcWd9smc42IlIBascrE</t>
  </si>
  <si>
    <t>https://drive.google.com/file/d/1D4R_mWHgJ1V2CBcWd9smc42IlIBascrE/view?usp=drivesdk</t>
  </si>
  <si>
    <t>Document successfully created; Document successfully merged; PDF created; !!Error Sending Emails: Service invoked too many times for one day: email.; Run via form trigger as irchamriyadi2000@gmail.com; Timestamp: Sep 7 2021 12:16 AM</t>
  </si>
  <si>
    <t>K A M A R U D D I N</t>
  </si>
  <si>
    <t>1tjavZMjgyMPmB-FetcBMINHkiZTo3fjZ</t>
  </si>
  <si>
    <t>https://drive.google.com/file/d/1tjavZMjgyMPmB-FetcBMINHkiZTo3fjZ/view?usp=drivesdk</t>
  </si>
  <si>
    <t>Irmayani, SP</t>
  </si>
  <si>
    <t>irmayani6768@gmail.com</t>
  </si>
  <si>
    <t>085347197778</t>
  </si>
  <si>
    <t>1oOuirp1qmC6kiXWorkllRHru_4Wny4an</t>
  </si>
  <si>
    <t>https://drive.google.com/file/d/1oOuirp1qmC6kiXWorkllRHru_4Wny4an/view?usp=drivesdk</t>
  </si>
  <si>
    <t>Muhammad Adil</t>
  </si>
  <si>
    <t>adnas239@gmail.com</t>
  </si>
  <si>
    <t>081315119723</t>
  </si>
  <si>
    <t>Informasi yg sangat bermanfaat</t>
  </si>
  <si>
    <t>15E5DGG_aiZNBJZxCprmigY4bWriaGe-0</t>
  </si>
  <si>
    <t>https://drive.google.com/file/d/15E5DGG_aiZNBJZxCprmigY4bWriaGe-0/view?usp=drivesdk</t>
  </si>
  <si>
    <t>A R I F U D D I N</t>
  </si>
  <si>
    <t>1FdezSq0znVd9CPnf_8b-oDt3COO0Wu6z</t>
  </si>
  <si>
    <t>https://drive.google.com/file/d/1FdezSq0znVd9CPnf_8b-oDt3COO0Wu6z/view?usp=drivesdk</t>
  </si>
  <si>
    <t>SETIAWAN, A.Md</t>
  </si>
  <si>
    <t>setiawanpenyu03@gmail.com</t>
  </si>
  <si>
    <t>085279934000</t>
  </si>
  <si>
    <t>menambah pengetahuan perbenihan pisang</t>
  </si>
  <si>
    <t>1H1XPKHRu8eaCaM47AyZexo8uJohaR38u</t>
  </si>
  <si>
    <t>https://drive.google.com/file/d/1H1XPKHRu8eaCaM47AyZexo8uJohaR38u/view?usp=drivesdk</t>
  </si>
  <si>
    <t>MARLICE RIDAULI, SP</t>
  </si>
  <si>
    <t>930iche@gmail.com</t>
  </si>
  <si>
    <t>085265314004</t>
  </si>
  <si>
    <t>1Kh5_Guv_LXrAKLKdlwrA4v_suprac1Hq</t>
  </si>
  <si>
    <t>https://drive.google.com/file/d/1Kh5_Guv_LXrAKLKdlwrA4v_suprac1Hq/view?usp=drivesdk</t>
  </si>
  <si>
    <t>Hanum Nur Fitri</t>
  </si>
  <si>
    <t>hanumnurfitri064@gmail.com</t>
  </si>
  <si>
    <t>089631473499</t>
  </si>
  <si>
    <t>Alhamdulillah baik</t>
  </si>
  <si>
    <t>16M9JTj7CT4pjyiBs1wFbNDYkWHeIwldZ</t>
  </si>
  <si>
    <t>https://drive.google.com/file/d/16M9JTj7CT4pjyiBs1wFbNDYkWHeIwldZ/view?usp=drivesdk</t>
  </si>
  <si>
    <t>Epharaim Silaban</t>
  </si>
  <si>
    <t>epharaimsilaban73@gmail.com</t>
  </si>
  <si>
    <t>085306310121</t>
  </si>
  <si>
    <t>1qpVkgi-p_--eOvAu3o1mNAbFOBgjetng</t>
  </si>
  <si>
    <t>https://drive.google.com/file/d/1qpVkgi-p_--eOvAu3o1mNAbFOBgjetng/view?usp=drivesdk</t>
  </si>
  <si>
    <t>Mahadisyah putra sinurat, SP</t>
  </si>
  <si>
    <t>mahadisyahputra1@gmail.com</t>
  </si>
  <si>
    <t>085276471418</t>
  </si>
  <si>
    <t>Mantap materinya</t>
  </si>
  <si>
    <t>1-bbWCk_roGzhEP1A05cvkwizcxmJ1zq5</t>
  </si>
  <si>
    <t>https://drive.google.com/file/d/1-bbWCk_roGzhEP1A05cvkwizcxmJ1zq5/view?usp=drivesdk</t>
  </si>
  <si>
    <t>S U N N I A T I. J</t>
  </si>
  <si>
    <t>11LSRdpcK6MEH6DZHJy96RmZ62UlcDhbi</t>
  </si>
  <si>
    <t>https://drive.google.com/file/d/11LSRdpcK6MEH6DZHJy96RmZ62UlcDhbi/view?usp=drivesdk</t>
  </si>
  <si>
    <t>Ady Chandera, A.Md</t>
  </si>
  <si>
    <t>muhammad.ady83@gmail.com</t>
  </si>
  <si>
    <t>085248388777</t>
  </si>
  <si>
    <t>1FFnXsRzKFLxVGKRirC5kHa1ZPdlklZMB</t>
  </si>
  <si>
    <t>https://drive.google.com/file/d/1FFnXsRzKFLxVGKRirC5kHa1ZPdlklZMB/view?usp=drivesdk</t>
  </si>
  <si>
    <t>Rosma Susiwaty Situmeang</t>
  </si>
  <si>
    <t>rosmasitumeang25@gmail.com</t>
  </si>
  <si>
    <t>085270038232</t>
  </si>
  <si>
    <t>topik yang menarik untuk menambah wawasan tentang komoditi pisang mendukung kampung hortikultura</t>
  </si>
  <si>
    <t>1898VJpB5TUaA0u8LDD39g9X053lVPIKX</t>
  </si>
  <si>
    <t>https://drive.google.com/file/d/1898VJpB5TUaA0u8LDD39g9X053lVPIKX/view?usp=drivesdk</t>
  </si>
  <si>
    <t>Document successfully created; Document successfully merged; PDF created; !!Error Sending Emails: Service invoked too many times for one day: email.; Run via form trigger as irchamriyadi2000@gmail.com; Timestamp: Sep 7 2021 12:17 AM</t>
  </si>
  <si>
    <t>Muhamad Arifi</t>
  </si>
  <si>
    <t>muharipi84@gmail.com</t>
  </si>
  <si>
    <t>082145014243</t>
  </si>
  <si>
    <t>1_R-YcbEmEbH0qlUBm5tGf8VZ5I2ZPWpW</t>
  </si>
  <si>
    <t>https://drive.google.com/file/d/1_R-YcbEmEbH0qlUBm5tGf8VZ5I2ZPWpW/view?usp=drivesdk</t>
  </si>
  <si>
    <t>R A M L A W A T I, S.Si</t>
  </si>
  <si>
    <t>15ItMs9att_76VXUEIorfZYt8jnmBUAJn</t>
  </si>
  <si>
    <t>https://drive.google.com/file/d/15ItMs9att_76VXUEIorfZYt8jnmBUAJn/view?usp=drivesdk</t>
  </si>
  <si>
    <t>Deni Pitoyo</t>
  </si>
  <si>
    <t>pitoyodeni@gmail.com</t>
  </si>
  <si>
    <t>083175564776</t>
  </si>
  <si>
    <t>1YkXf--ZrKErQiPQXC2eAQKHxmzyVoAup</t>
  </si>
  <si>
    <t>https://drive.google.com/file/d/1YkXf--ZrKErQiPQXC2eAQKHxmzyVoAup/view?usp=drivesdk</t>
  </si>
  <si>
    <t>Tedy Irawan, S.TP</t>
  </si>
  <si>
    <t>tedyirawantri@gmail.con</t>
  </si>
  <si>
    <t>081233396693</t>
  </si>
  <si>
    <t>Sangat bermanfaat dan mudah dimengerti</t>
  </si>
  <si>
    <t>1kw5jOr1aYKMbAVi2CKUIlJrh9kzuRSFx</t>
  </si>
  <si>
    <t>https://drive.google.com/file/d/1kw5jOr1aYKMbAVi2CKUIlJrh9kzuRSFx/view?usp=drivesdk</t>
  </si>
  <si>
    <t>Masitoh, SP</t>
  </si>
  <si>
    <t>Sitaaditris13@gmail.com</t>
  </si>
  <si>
    <t>085393536602</t>
  </si>
  <si>
    <t>1XUk4DRo37YBLPUKXI0S-64JmaLZTFhCz</t>
  </si>
  <si>
    <t>https://drive.google.com/file/d/1XUk4DRo37YBLPUKXI0S-64JmaLZTFhCz/view?usp=drivesdk</t>
  </si>
  <si>
    <t>Document successfully created; Document successfully merged; PDF created; !!Error Sending Emails: Service invoked too many times for one day: email.; Run via form trigger as irchamriyadi2000@gmail.com; Timestamp: Sep 7 2021 12:18 AM</t>
  </si>
  <si>
    <t>SELAMET WITONO, SP</t>
  </si>
  <si>
    <t>selametwitono@gmail.com</t>
  </si>
  <si>
    <t>085299334672</t>
  </si>
  <si>
    <t xml:space="preserve">Semoga kegiatan ini dapat berlanjut karena materi sangat bermanfaat </t>
  </si>
  <si>
    <t>19tu53r7DA9YEe4h9MDcI_2Kyv_LUO1ur</t>
  </si>
  <si>
    <t>https://drive.google.com/file/d/19tu53r7DA9YEe4h9MDcI_2Kyv_LUO1ur/view?usp=drivesdk</t>
  </si>
  <si>
    <t>RUDI PRANOTO</t>
  </si>
  <si>
    <t>pranoto68@gmail.com</t>
  </si>
  <si>
    <t>085800675838</t>
  </si>
  <si>
    <t>18Lbx2Y7oorndQR1bWmP0-NK8gy4P4qsH</t>
  </si>
  <si>
    <t>https://drive.google.com/file/d/18Lbx2Y7oorndQR1bWmP0-NK8gy4P4qsH/view?usp=drivesdk</t>
  </si>
  <si>
    <t>R. Nurul Karimah</t>
  </si>
  <si>
    <t>nayoeng@yahoo.co.id</t>
  </si>
  <si>
    <t>081315140125</t>
  </si>
  <si>
    <t>Kasi Produksi Buah dan Florikultura</t>
  </si>
  <si>
    <t>Saya bermanfaat untuk mengetahui Ketersediaan Benih/Bibit Pisang hasil Sertifikasi Benih</t>
  </si>
  <si>
    <t>1wzcBIHuGlsteSvcLcddDNqLZkSFGOjim</t>
  </si>
  <si>
    <t>https://drive.google.com/file/d/1wzcBIHuGlsteSvcLcddDNqLZkSFGOjim/view?usp=drivesdk</t>
  </si>
  <si>
    <t>NOVA JUITA, SP</t>
  </si>
  <si>
    <t>anovjui29@gmail.com</t>
  </si>
  <si>
    <t>+6285760584266</t>
  </si>
  <si>
    <t>18Il3OQWs2rmBHjeHh6KRXBH-aRDvun6b</t>
  </si>
  <si>
    <t>https://drive.google.com/file/d/18Il3OQWs2rmBHjeHh6KRXBH-aRDvun6b/view?usp=drivesdk</t>
  </si>
  <si>
    <t>Siti sapridah</t>
  </si>
  <si>
    <t>idasapridah06@gmail.com</t>
  </si>
  <si>
    <t>08995573713</t>
  </si>
  <si>
    <t>1yk4HRD9ICz-nSjZEGLvCfz1uZ9gzPnpy</t>
  </si>
  <si>
    <t>https://drive.google.com/file/d/1yk4HRD9ICz-nSjZEGLvCfz1uZ9gzPnpy/view?usp=drivesdk</t>
  </si>
  <si>
    <t>UMI KALSUM, S.P.</t>
  </si>
  <si>
    <t>kalsumumi48@gmail.com</t>
  </si>
  <si>
    <t>081369202707</t>
  </si>
  <si>
    <t>1sO21Dxy3LPMERf1Zy_wosQNknZlTmSZj</t>
  </si>
  <si>
    <t>https://drive.google.com/file/d/1sO21Dxy3LPMERf1Zy_wosQNknZlTmSZj/view?usp=drivesdk</t>
  </si>
  <si>
    <t>Document successfully created; Document successfully merged; PDF created; !!Error Sending Emails: Service invoked too many times for one day: email.; Run via form trigger as irchamriyadi2000@gmail.com; Timestamp: Sep 7 2021 12:19 AM</t>
  </si>
  <si>
    <t>18-V-TTQjNLjHTlLfI_70cWq5JVxNLkA3</t>
  </si>
  <si>
    <t>https://drive.google.com/file/d/18-V-TTQjNLjHTlLfI_70cWq5JVxNLkA3/view?usp=drivesdk</t>
  </si>
  <si>
    <t>mohon informasi pelatihan lanjutan via email</t>
  </si>
  <si>
    <t>1AXAyLqflhYTpRTsZ8fQnA_58gu2C1vJP</t>
  </si>
  <si>
    <t>https://drive.google.com/file/d/1AXAyLqflhYTpRTsZ8fQnA_58gu2C1vJP/view?usp=drivesdk</t>
  </si>
  <si>
    <t>Ferdhinal Asful SP. M.Si</t>
  </si>
  <si>
    <t>ferdhinalasful@yahoo.com</t>
  </si>
  <si>
    <t>081363498428</t>
  </si>
  <si>
    <t>1NwRh23UqGvqelih83D20h9sj6uQ2-GZ_</t>
  </si>
  <si>
    <t>https://drive.google.com/file/d/1NwRh23UqGvqelih83D20h9sj6uQ2-GZ_/view?usp=drivesdk</t>
  </si>
  <si>
    <t>Massudin Odde</t>
  </si>
  <si>
    <t>laodemassudin03@gmail.com</t>
  </si>
  <si>
    <t>082293892121</t>
  </si>
  <si>
    <t xml:space="preserve">terima kasih atas semua ilmu, waktu dan kesempatannya, saya ada usul, saya ada bibit pisang madu di daerah saya, yang kalau di konsumsi buahnya berasa seperti Gula madu. bagaimana cara  memasarkannya supaya bisa di Publikasikan di dalam Nasional sampai di Luar Negeri. </t>
  </si>
  <si>
    <t>1jb9cdpImS5sF6gudGYYhDhlRfaEatYVI</t>
  </si>
  <si>
    <t>https://drive.google.com/file/d/1jb9cdpImS5sF6gudGYYhDhlRfaEatYVI/view?usp=drivesdk</t>
  </si>
  <si>
    <t>Document successfully created; Document successfully merged; PDF created; !!Error Sending Emails: Service invoked too many times for one day: email.; Run via form trigger as irchamriyadi2000@gmail.com; Timestamp: Sep 7 2021 12:20 AM</t>
  </si>
  <si>
    <t>SUGIANTO SARAGIH</t>
  </si>
  <si>
    <t>soegysaragih413@gmail.com</t>
  </si>
  <si>
    <t>082273361600</t>
  </si>
  <si>
    <t>guru</t>
  </si>
  <si>
    <t>Mantaaaab, menambah pengetahuan dan wawasan</t>
  </si>
  <si>
    <t>1bcwPnsNt8DwimGszTYoTXr69-xR9QYrE</t>
  </si>
  <si>
    <t>https://drive.google.com/file/d/1bcwPnsNt8DwimGszTYoTXr69-xR9QYrE/view?usp=drivesdk</t>
  </si>
  <si>
    <t>Taufik Saepul Rahman</t>
  </si>
  <si>
    <t>taufiks270485@gmail.com</t>
  </si>
  <si>
    <t>085720776765</t>
  </si>
  <si>
    <t>15f_XdksKmVBocy5CMyul4CWVNVv2yVnz</t>
  </si>
  <si>
    <t>https://drive.google.com/file/d/15f_XdksKmVBocy5CMyul4CWVNVv2yVnz/view?usp=drivesdk</t>
  </si>
  <si>
    <t>Singgih Febri Handoyo, SP</t>
  </si>
  <si>
    <t>Densinggih09@gmail.com</t>
  </si>
  <si>
    <t>081369662609</t>
  </si>
  <si>
    <t>Materinya sangat bermanfaat bagi kaum pemuda...</t>
  </si>
  <si>
    <t>1t0gWLFBPbXlh-poDYy_jPo7ihufIAkR_</t>
  </si>
  <si>
    <t>https://drive.google.com/file/d/1t0gWLFBPbXlh-poDYy_jPo7ihufIAkR_/view?usp=drivesdk</t>
  </si>
  <si>
    <t>Document successfully created; Document successfully merged; PDF created; !!Error Sending Emails: Service invoked too many times for one day: email.; Run via form trigger as irchamriyadi2000@gmail.com; Timestamp: Sep 7 2021 12:21 AM</t>
  </si>
  <si>
    <t>NURINA VIDYA PUTRI</t>
  </si>
  <si>
    <t>vidhee_airina@yahoo.com</t>
  </si>
  <si>
    <t>085219712441</t>
  </si>
  <si>
    <t>1yz6P-jI4r84PhKWbs02gYvtthzyVrUny</t>
  </si>
  <si>
    <t>https://drive.google.com/file/d/1yz6P-jI4r84PhKWbs02gYvtthzyVrUny/view?usp=drivesdk</t>
  </si>
  <si>
    <t>Sri ramadhana</t>
  </si>
  <si>
    <t>madha.mirwan@gmail.com</t>
  </si>
  <si>
    <t>085393093175</t>
  </si>
  <si>
    <t xml:space="preserve">Sukses </t>
  </si>
  <si>
    <t>1ilZ6TYkdl2l4v5_q2HLX4jxzd9UqTCRa</t>
  </si>
  <si>
    <t>https://drive.google.com/file/d/1ilZ6TYkdl2l4v5_q2HLX4jxzd9UqTCRa/view?usp=drivesdk</t>
  </si>
  <si>
    <t>M. AKROMI DANTAMA</t>
  </si>
  <si>
    <t>akromidantama08@gmail.com</t>
  </si>
  <si>
    <t>087897947195</t>
  </si>
  <si>
    <t>Webinar yang menarik dan bermanfaat ditambah narasumber yang ahli. Semoga bisa mengambil ilmunya</t>
  </si>
  <si>
    <t>1bwYPIKvTYryTJ_YsB14pgHpokM70zhqL</t>
  </si>
  <si>
    <t>https://drive.google.com/file/d/1bwYPIKvTYryTJ_YsB14pgHpokM70zhqL/view?usp=drivesdk</t>
  </si>
  <si>
    <t>Hidayatul Fitriah, S.Pd</t>
  </si>
  <si>
    <t>pipit.bio@gmail.com</t>
  </si>
  <si>
    <t>081808122008</t>
  </si>
  <si>
    <t>1mHaUSsP19387PbOqQK0RtNxX0d_FcSZo</t>
  </si>
  <si>
    <t>https://drive.google.com/file/d/1mHaUSsP19387PbOqQK0RtNxX0d_FcSZo/view?usp=drivesdk</t>
  </si>
  <si>
    <t>Pin Dwi Lestari</t>
  </si>
  <si>
    <t>dwilestari454@gmail.com</t>
  </si>
  <si>
    <t>+6289059776068</t>
  </si>
  <si>
    <t>Kesannya sangat bermanfaat untuk saya menambah wawasan</t>
  </si>
  <si>
    <t>18xsqKc8hzN90LGFS88pEt7mRm5CgeMo9</t>
  </si>
  <si>
    <t>https://drive.google.com/file/d/18xsqKc8hzN90LGFS88pEt7mRm5CgeMo9/view?usp=drivesdk</t>
  </si>
  <si>
    <t>SUKIRNO</t>
  </si>
  <si>
    <t>poerjojava@gmail.com</t>
  </si>
  <si>
    <t>085101216943</t>
  </si>
  <si>
    <t xml:space="preserve">Terima kasih bpk ibu materi berbagi ilmu </t>
  </si>
  <si>
    <t>11gW79uuhdl3fd8LWStyOCHdwBuatInob</t>
  </si>
  <si>
    <t>https://drive.google.com/file/d/11gW79uuhdl3fd8LWStyOCHdwBuatInob/view?usp=drivesdk</t>
  </si>
  <si>
    <t>Document successfully created; Document successfully merged; PDF created; !!Error Sending Emails: Service invoked too many times for one day: email.; Run via form trigger as irchamriyadi2000@gmail.com; Timestamp: Sep 7 2021 12:22 AM</t>
  </si>
  <si>
    <t>HERIYANTO, S.P</t>
  </si>
  <si>
    <t>ryhadinealri@gmail.com</t>
  </si>
  <si>
    <t>085269649432</t>
  </si>
  <si>
    <t>Kegiatan Fresensi webinar benih pisang cukup baik dan menambah Iptek petani dan petugas</t>
  </si>
  <si>
    <t>1S4b9P7W0QcHJsGUnTRjFoqa7hIAOxRIh</t>
  </si>
  <si>
    <t>https://drive.google.com/file/d/1S4b9P7W0QcHJsGUnTRjFoqa7hIAOxRIh/view?usp=drivesdk</t>
  </si>
  <si>
    <t>IRA NOFIYANTI, S.Si</t>
  </si>
  <si>
    <t>ira.nofiyanti82@gmail.com</t>
  </si>
  <si>
    <t>081395113039</t>
  </si>
  <si>
    <t>1J-CDMl45JCGR7UMkt7CrmB4i0Xw2AZi0</t>
  </si>
  <si>
    <t>https://drive.google.com/file/d/1J-CDMl45JCGR7UMkt7CrmB4i0Xw2AZi0/view?usp=drivesdk</t>
  </si>
  <si>
    <t>Document successfully created; Document successfully merged; PDF created; !!Error Sending Emails: Service invoked too many times for one day: email.; Run via form trigger as irchamriyadi2000@gmail.com; Timestamp: Sep 7 2021 12:23 AM</t>
  </si>
  <si>
    <t>FERVENT WORTHY REFISIS</t>
  </si>
  <si>
    <t>ferventworthyr@gmail.com</t>
  </si>
  <si>
    <t>081397345378</t>
  </si>
  <si>
    <t>1JQRxEI5pOKOusRJaikGHqaKNHBu8NRak</t>
  </si>
  <si>
    <t>https://drive.google.com/file/d/1JQRxEI5pOKOusRJaikGHqaKNHBu8NRak/view?usp=drivesdk</t>
  </si>
  <si>
    <t>Gunadi. SP</t>
  </si>
  <si>
    <t>pbtngw@gmail.com</t>
  </si>
  <si>
    <t>081358473750</t>
  </si>
  <si>
    <t>1xlHbDAPTbG0JTrSeQBUBtBNCbxpj4g_L</t>
  </si>
  <si>
    <t>https://drive.google.com/file/d/1xlHbDAPTbG0JTrSeQBUBtBNCbxpj4g_L/view?usp=drivesdk</t>
  </si>
  <si>
    <t>Faris Muthi Qolbi, S.TP., MP</t>
  </si>
  <si>
    <t>farismuthiq@gmail.com</t>
  </si>
  <si>
    <t>082221212296</t>
  </si>
  <si>
    <t>1zgm29oqG4DluMdME_VhDlwRtCjbHUNLA</t>
  </si>
  <si>
    <t>https://drive.google.com/file/d/1zgm29oqG4DluMdME_VhDlwRtCjbHUNLA/view?usp=drivesdk</t>
  </si>
  <si>
    <t>SARAHNITA, A.Md.</t>
  </si>
  <si>
    <t>sarahwiriawan@gmail.com</t>
  </si>
  <si>
    <t>081573328629</t>
  </si>
  <si>
    <t>terimakasih atas materinya sangat bermanfaat</t>
  </si>
  <si>
    <t>1s6WCIpGz8U2W7yR1VAoa7WWXU4_RxMCG</t>
  </si>
  <si>
    <t>https://drive.google.com/file/d/1s6WCIpGz8U2W7yR1VAoa7WWXU4_RxMCG/view?usp=drivesdk</t>
  </si>
  <si>
    <t>Document successfully created; Document successfully merged; PDF created; !!Error Sending Emails: Service invoked too many times for one day: email.; Run via form trigger as irchamriyadi2000@gmail.com; Timestamp: Sep 7 2021 12:24 AM</t>
  </si>
  <si>
    <t>Nor Eko Prastyanto, S.P.</t>
  </si>
  <si>
    <t>hwarangeko21@gmail.com</t>
  </si>
  <si>
    <t>085332669695</t>
  </si>
  <si>
    <t>1UEgaRHzT0IBl2aq5b7AjRfeOoa6YNQSu</t>
  </si>
  <si>
    <t>https://drive.google.com/file/d/1UEgaRHzT0IBl2aq5b7AjRfeOoa6YNQSu/view?usp=drivesdk</t>
  </si>
  <si>
    <t>JHON HENDRA</t>
  </si>
  <si>
    <t>jhonhendra80@gmaill.com</t>
  </si>
  <si>
    <t>085364908035</t>
  </si>
  <si>
    <t>1-dWqyh5rC52dsNcWTJ6eBjkprePDQAG7</t>
  </si>
  <si>
    <t>https://drive.google.com/file/d/1-dWqyh5rC52dsNcWTJ6eBjkprePDQAG7/view?usp=drivesdk</t>
  </si>
  <si>
    <t>Sangat informatif, terima kasih</t>
  </si>
  <si>
    <t>1-jNcfPgqlHwNBWA161suqi0Y0sfWcOOq</t>
  </si>
  <si>
    <t>https://drive.google.com/file/d/1-jNcfPgqlHwNBWA161suqi0Y0sfWcOOq/view?usp=drivesdk</t>
  </si>
  <si>
    <t>Document successfully created; Document successfully merged; PDF created; !!Error Sending Emails: Service invoked too many times for one day: email.; Run via form trigger as irchamriyadi2000@gmail.com; Timestamp: Sep 7 2021 12:25 AM</t>
  </si>
  <si>
    <t xml:space="preserve">Jan.sevenson@gmail.com </t>
  </si>
  <si>
    <t>Sangat bersyukur dapat mengikuti webinar ini karena dapat menambah wawasan; Terimakasih sama Panitia dan Narasumber</t>
  </si>
  <si>
    <t>1WiYKGiF7kDmQLUw0JakEsSXzsfQP9gTj</t>
  </si>
  <si>
    <t>https://drive.google.com/file/d/1WiYKGiF7kDmQLUw0JakEsSXzsfQP9gTj/view?usp=drivesdk</t>
  </si>
  <si>
    <t>AA RONI NURMAN, SP</t>
  </si>
  <si>
    <t>085877119433</t>
  </si>
  <si>
    <t>Kepala Seksi Prasarana</t>
  </si>
  <si>
    <t>Webinar sangat menarik</t>
  </si>
  <si>
    <t>1V44azTEfKgM5CJ7K_P3dxYc43AzMMKgr</t>
  </si>
  <si>
    <t>https://drive.google.com/file/d/1V44azTEfKgM5CJ7K_P3dxYc43AzMMKgr/view?usp=drivesdk</t>
  </si>
  <si>
    <t>Jajang Kostaman Sp.Mp</t>
  </si>
  <si>
    <t>kostamanjajang80@gmail.com</t>
  </si>
  <si>
    <t>087888554120</t>
  </si>
  <si>
    <t>Widyaiswara Madya</t>
  </si>
  <si>
    <t>Materi ny sangat bagus</t>
  </si>
  <si>
    <t>1VCPDXZ4kHCKDRAwITLGXYgRjSLtyPPET</t>
  </si>
  <si>
    <t>https://drive.google.com/file/d/1VCPDXZ4kHCKDRAwITLGXYgRjSLtyPPET/view?usp=drivesdk</t>
  </si>
  <si>
    <t>Iman Nurhakim</t>
  </si>
  <si>
    <t>imannurhakim773@gmail.com</t>
  </si>
  <si>
    <t>081330796126</t>
  </si>
  <si>
    <t>Pemdes</t>
  </si>
  <si>
    <t>1ZY6jiLIHtFEpvP9GkACpO9pi4lBO7IcN</t>
  </si>
  <si>
    <t>https://drive.google.com/file/d/1ZY6jiLIHtFEpvP9GkACpO9pi4lBO7IcN/view?usp=drivesdk</t>
  </si>
  <si>
    <t>Document successfully created; Document successfully merged; PDF created; !!Error Sending Emails: Service invoked too many times for one day: email.; Run via form trigger as irchamriyadi2000@gmail.com; Timestamp: Sep 7 2021 12:26 AM</t>
  </si>
  <si>
    <t>Fitriani Gumeleng,SST</t>
  </si>
  <si>
    <t>fitrianigumeleng@gmail.com</t>
  </si>
  <si>
    <t>085397046639</t>
  </si>
  <si>
    <t>1q_udHC55gDKcBEQm5dNNwzBQYKbOj6MO</t>
  </si>
  <si>
    <t>https://drive.google.com/file/d/1q_udHC55gDKcBEQm5dNNwzBQYKbOj6MO/view?usp=drivesdk</t>
  </si>
  <si>
    <t>Suripudin, SP</t>
  </si>
  <si>
    <t>suripudinsp@gmail.com</t>
  </si>
  <si>
    <t>085215083418</t>
  </si>
  <si>
    <t>1ToVizr94yyz0-E0eMikWuhNAsltUJB0A</t>
  </si>
  <si>
    <t>https://drive.google.com/file/d/1ToVizr94yyz0-E0eMikWuhNAsltUJB0A/view?usp=drivesdk</t>
  </si>
  <si>
    <t>DEVI ANDRIANSYAH</t>
  </si>
  <si>
    <t>deviandriansyah1985@gmail.com</t>
  </si>
  <si>
    <t>081584327255</t>
  </si>
  <si>
    <t>lebih baik lagi</t>
  </si>
  <si>
    <t>15Gn0CiA3F25Bn88HmvRAV7y56p7F423j</t>
  </si>
  <si>
    <t>https://drive.google.com/file/d/15Gn0CiA3F25Bn88HmvRAV7y56p7F423j/view?usp=drivesdk</t>
  </si>
  <si>
    <t>Ir. Yanuar Pribadi, M. Si</t>
  </si>
  <si>
    <t>yanuarpribadi64@gmail.com</t>
  </si>
  <si>
    <t>08115111964</t>
  </si>
  <si>
    <t>1Q65BPJUA6C_bX63zSX1MXkeX52-PVx3H</t>
  </si>
  <si>
    <t>https://drive.google.com/file/d/1Q65BPJUA6C_bX63zSX1MXkeX52-PVx3H/view?usp=drivesdk</t>
  </si>
  <si>
    <t>ALI AMRAN.SP</t>
  </si>
  <si>
    <t>alialiamran77@gmai.com</t>
  </si>
  <si>
    <t>085310244707</t>
  </si>
  <si>
    <t>Mudah mudahan ada tindak lanjut ke tingkat kab kota karena pisang sudah bermasalah di lapangan dengan kata lain layu pusarium</t>
  </si>
  <si>
    <t>1wSNgGsvHTVEc1CJdEzyPsiPlSUzNzGpg</t>
  </si>
  <si>
    <t>https://drive.google.com/file/d/1wSNgGsvHTVEc1CJdEzyPsiPlSUzNzGpg/view?usp=drivesdk</t>
  </si>
  <si>
    <t>Fadilatul Karima</t>
  </si>
  <si>
    <t>ptdafa@gmail.com</t>
  </si>
  <si>
    <t>085691332774</t>
  </si>
  <si>
    <t>PT. DaFa Teknoagro Mandiri</t>
  </si>
  <si>
    <t>1PBY5QHTHtMpnhj8zHrsqOnl12d7VZX-E</t>
  </si>
  <si>
    <t>https://drive.google.com/file/d/1PBY5QHTHtMpnhj8zHrsqOnl12d7VZX-E/view?usp=drivesdk</t>
  </si>
  <si>
    <t>Document successfully created; Document successfully merged; PDF created; !!Error Sending Emails: Service invoked too many times for one day: email.; Run via form trigger as irchamriyadi2000@gmail.com; Timestamp: Sep 7 2021 12:27 AM</t>
  </si>
  <si>
    <t>Rohansyah,S.Pi.,M P</t>
  </si>
  <si>
    <t>rohansyahsamad@gmail.com</t>
  </si>
  <si>
    <t>081348241888</t>
  </si>
  <si>
    <t>12XPlyO8MNiwqCE46y_RhR7GeyhzcixmF</t>
  </si>
  <si>
    <t>https://drive.google.com/file/d/12XPlyO8MNiwqCE46y_RhR7GeyhzcixmF/view?usp=drivesdk</t>
  </si>
  <si>
    <t>Dessi Rahmaniar</t>
  </si>
  <si>
    <t>dessirahmaniarmuchtar@gmail.com</t>
  </si>
  <si>
    <t>0817725383</t>
  </si>
  <si>
    <t>12wfGPdhK8qQpZNDwu36-G3mjurWKLVvS</t>
  </si>
  <si>
    <t>https://drive.google.com/file/d/12wfGPdhK8qQpZNDwu36-G3mjurWKLVvS/view?usp=drivesdk</t>
  </si>
  <si>
    <t>Anhar Batubara ,SP</t>
  </si>
  <si>
    <t>anharbatubaraanhar29523@gmail.com</t>
  </si>
  <si>
    <t>082167844771</t>
  </si>
  <si>
    <t>Semoga ilmunya bermanfaat ,kesan mantap</t>
  </si>
  <si>
    <t>1N5WyxnpzMolOzO7jU6Y2h5N0CoyrMaYW</t>
  </si>
  <si>
    <t>https://drive.google.com/file/d/1N5WyxnpzMolOzO7jU6Y2h5N0CoyrMaYW/view?usp=drivesdk</t>
  </si>
  <si>
    <t>I Made Nuana, SP</t>
  </si>
  <si>
    <t>madenuana65@gmail.com</t>
  </si>
  <si>
    <t>082147469462</t>
  </si>
  <si>
    <t>1X3VE5BlPjPOmGzRO_5d3nk7uE2DnlF8o</t>
  </si>
  <si>
    <t>https://drive.google.com/file/d/1X3VE5BlPjPOmGzRO_5d3nk7uE2DnlF8o/view?usp=drivesdk</t>
  </si>
  <si>
    <t>Yeni Yuliani, S.P.</t>
  </si>
  <si>
    <t>yeeniyuliiani@gmail.com</t>
  </si>
  <si>
    <t>089635084094</t>
  </si>
  <si>
    <t>Semoga lebih banyak lagi seri webinar lainnya</t>
  </si>
  <si>
    <t>1TOKGeQFL9juKAb_eDWa8d6rtBdtMfGql</t>
  </si>
  <si>
    <t>https://drive.google.com/file/d/1TOKGeQFL9juKAb_eDWa8d6rtBdtMfGql/view?usp=drivesdk</t>
  </si>
  <si>
    <t>Agus Pujiono Priyoatmojo, SP</t>
  </si>
  <si>
    <t>aguspujiono048@gmail.com</t>
  </si>
  <si>
    <t>085235995352</t>
  </si>
  <si>
    <t>Sangat terbantu dan menambah wawasan dengan adanya webinar tersebut</t>
  </si>
  <si>
    <t>1TK814FIlPQvuD7gTuMt-HBE5urZRlzkb</t>
  </si>
  <si>
    <t>https://drive.google.com/file/d/1TK814FIlPQvuD7gTuMt-HBE5urZRlzkb/view?usp=drivesdk</t>
  </si>
  <si>
    <t>Document successfully created; Document successfully merged; PDF created; !!Error Sending Emails: Service invoked too many times for one day: email.; Run via form trigger as irchamriyadi2000@gmail.com; Timestamp: Sep 7 2021 12:28 AM</t>
  </si>
  <si>
    <t>Arief Lukmanul Hakim, S.P.</t>
  </si>
  <si>
    <t>ariefalhakim33@gmail.com</t>
  </si>
  <si>
    <t>082262192330</t>
  </si>
  <si>
    <t>Acaranya sangat menarik untuk disimak karena membahas tentang komoditas pisang</t>
  </si>
  <si>
    <t>1Vyh9-3Z4w262-t5V8lTKmaHELD9fYoaw</t>
  </si>
  <si>
    <t>https://drive.google.com/file/d/1Vyh9-3Z4w262-t5V8lTKmaHELD9fYoaw/view?usp=drivesdk</t>
  </si>
  <si>
    <t>1k8Gmq0MYeBlW5RUMGCgBefQV4WjiTlD9</t>
  </si>
  <si>
    <t>https://drive.google.com/file/d/1k8Gmq0MYeBlW5RUMGCgBefQV4WjiTlD9/view?usp=drivesdk</t>
  </si>
  <si>
    <t>Maryam Jamilah, S.Hut., M.Si</t>
  </si>
  <si>
    <t>maryamjamilahlubis@gmail.com</t>
  </si>
  <si>
    <t>081396577650</t>
  </si>
  <si>
    <t>Keren dan luar biasa</t>
  </si>
  <si>
    <t>1XUmnJoyHw1i6p1qOVBwrMadl399iA94G</t>
  </si>
  <si>
    <t>https://drive.google.com/file/d/1XUmnJoyHw1i6p1qOVBwrMadl399iA94G/view?usp=drivesdk</t>
  </si>
  <si>
    <t>SARI KUSUMASTUTI, SP</t>
  </si>
  <si>
    <t>sarikusumastuti119@gmail.com</t>
  </si>
  <si>
    <t>0817425643</t>
  </si>
  <si>
    <t>11uuoEZuEl_CPtH5Lg9TWoFcbpBD5yWTS</t>
  </si>
  <si>
    <t>https://drive.google.com/file/d/11uuoEZuEl_CPtH5Lg9TWoFcbpBD5yWTS/view?usp=drivesdk</t>
  </si>
  <si>
    <t>Document successfully created; Document successfully merged; PDF created; !!Error Sending Emails: Service invoked too many times for one day: email.; Run via form trigger as irchamriyadi2000@gmail.com; Timestamp: Sep 7 2021 12:29 AM</t>
  </si>
  <si>
    <t>SEPTIAN MUSLIM</t>
  </si>
  <si>
    <t>septiantaga.smi@gmail.com</t>
  </si>
  <si>
    <t>085872110471</t>
  </si>
  <si>
    <t>Sangat Bagus Dan membantu bagi kami</t>
  </si>
  <si>
    <t>1hUn_DDdAGR-qi7JhF6tjaU6wofKtrUDY</t>
  </si>
  <si>
    <t>https://drive.google.com/file/d/1hUn_DDdAGR-qi7JhF6tjaU6wofKtrUDY/view?usp=drivesdk</t>
  </si>
  <si>
    <t>Retno Pertiwi, S.TP</t>
  </si>
  <si>
    <t>putri.2011pertiwi@gmail.com</t>
  </si>
  <si>
    <t>081548112219</t>
  </si>
  <si>
    <t>1FP_dgyBaMiCXk32Ht_PWwIv6iUDBkUoR</t>
  </si>
  <si>
    <t>https://drive.google.com/file/d/1FP_dgyBaMiCXk32Ht_PWwIv6iUDBkUoR/view?usp=drivesdk</t>
  </si>
  <si>
    <t>11xdbDlBb-Qmmo__0t83kNj3y2UD6c3oh</t>
  </si>
  <si>
    <t>https://drive.google.com/file/d/11xdbDlBb-Qmmo__0t83kNj3y2UD6c3oh/view?usp=drivesdk</t>
  </si>
  <si>
    <t>Document successfully created; Document successfully merged; PDF created; !!Error Sending Emails: Service invoked too many times for one day: email.; Run via form trigger as irchamriyadi2000@gmail.com; Timestamp: Sep 7 2021 12:30 AM</t>
  </si>
  <si>
    <t>1sBHYA2dcV7ftwjX_wyc356Bz7XPRpMUE</t>
  </si>
  <si>
    <t>https://drive.google.com/file/d/1sBHYA2dcV7ftwjX_wyc356Bz7XPRpMUE/view?usp=drivesdk</t>
  </si>
  <si>
    <t>SHANTI PRAMESTI, SP</t>
  </si>
  <si>
    <t>chachant20@gmail.com</t>
  </si>
  <si>
    <t>1e6soNF_GsA38JwRbqedWO-thYKfbNjj7</t>
  </si>
  <si>
    <t>https://drive.google.com/file/d/1e6soNF_GsA38JwRbqedWO-thYKfbNjj7/view?usp=drivesdk</t>
  </si>
  <si>
    <t>YATI SUMIATI, SST.</t>
  </si>
  <si>
    <t>yati82sumiati@gmail.com</t>
  </si>
  <si>
    <t>081373916942</t>
  </si>
  <si>
    <t>sangat mermanfaat materinya</t>
  </si>
  <si>
    <t>14qawmaHQASA85FsjlvMgDweUb49GYnDF</t>
  </si>
  <si>
    <t>https://drive.google.com/file/d/14qawmaHQASA85FsjlvMgDweUb49GYnDF/view?usp=drivesdk</t>
  </si>
  <si>
    <t>Hamidah Harahap</t>
  </si>
  <si>
    <t>hamidahharahap32@gmail.com</t>
  </si>
  <si>
    <t>085362301244</t>
  </si>
  <si>
    <t>PTPH</t>
  </si>
  <si>
    <t>Semoga ilmunya bermanfaat,kesan mantap</t>
  </si>
  <si>
    <t>1lI6vHQEfZ4nWoXOB8VIZFAymOK8dx7LK</t>
  </si>
  <si>
    <t>https://drive.google.com/file/d/1lI6vHQEfZ4nWoXOB8VIZFAymOK8dx7LK/view?usp=drivesdk</t>
  </si>
  <si>
    <t>Document successfully created; Document successfully merged; PDF created; !!Error Sending Emails: Service invoked too many times for one day: email.; Run via form trigger as irchamriyadi2000@gmail.com; Timestamp: Sep 7 2021 12:31 AM</t>
  </si>
  <si>
    <t>Supeno, SP</t>
  </si>
  <si>
    <t>supenopurwoasri@gmail.com</t>
  </si>
  <si>
    <t>081334008636</t>
  </si>
  <si>
    <t>Materinya sangat menambah wawasan</t>
  </si>
  <si>
    <t>1HqwnuyYKkUj9sV-YcnfEOdJug7bGEO3F</t>
  </si>
  <si>
    <t>https://drive.google.com/file/d/1HqwnuyYKkUj9sV-YcnfEOdJug7bGEO3F/view?usp=drivesdk</t>
  </si>
  <si>
    <t>BAIQ EVI ROSITA, SP</t>
  </si>
  <si>
    <t>oryzagold85@gmail.com</t>
  </si>
  <si>
    <t>08175772436</t>
  </si>
  <si>
    <t>Materinya sangat bermanfaat bagi kami</t>
  </si>
  <si>
    <t>1H1pzRWyrMoSSL0x9M7AQqfRjB8tvyV9X</t>
  </si>
  <si>
    <t>https://drive.google.com/file/d/1H1pzRWyrMoSSL0x9M7AQqfRjB8tvyV9X/view?usp=drivesdk</t>
  </si>
  <si>
    <t>Fahriadi</t>
  </si>
  <si>
    <t>fazhar28@gmail.com</t>
  </si>
  <si>
    <t>085248914346</t>
  </si>
  <si>
    <t>Materi nya sangat dibutuhkan oleh petani</t>
  </si>
  <si>
    <t>1G-eQWUCqeN-4AhXU7eMhcd0dTmDTcxox</t>
  </si>
  <si>
    <t>https://drive.google.com/file/d/1G-eQWUCqeN-4AhXU7eMhcd0dTmDTcxox/view?usp=drivesdk</t>
  </si>
  <si>
    <t>081219038103</t>
  </si>
  <si>
    <t>1p3TFPvUnXf91KkAJNIitdu6mBQspdpo_</t>
  </si>
  <si>
    <t>https://drive.google.com/file/d/1p3TFPvUnXf91KkAJNIitdu6mBQspdpo_/view?usp=drivesdk</t>
  </si>
  <si>
    <t>Busman, S.Pt</t>
  </si>
  <si>
    <t>elang.booyah2020@gmail.com</t>
  </si>
  <si>
    <t>082295910359</t>
  </si>
  <si>
    <t>Penyuluh Kontrak</t>
  </si>
  <si>
    <t>Sangat Baik dan Sering dibuat webiner atau pelatihan</t>
  </si>
  <si>
    <t>1if2n8Yvl1ZeYs1QcOAxa48Y5Mm5bCyVV</t>
  </si>
  <si>
    <t>https://drive.google.com/file/d/1if2n8Yvl1ZeYs1QcOAxa48Y5Mm5bCyVV/view?usp=drivesdk</t>
  </si>
  <si>
    <t>Parjo</t>
  </si>
  <si>
    <t>KEMENDESA PDTT</t>
  </si>
  <si>
    <t>Ada ilmu yang mungkin berguna untuk para petani di desa</t>
  </si>
  <si>
    <t>1l3EjMsXTQd2Qq-bqxCWy3scfcqNI5ibs</t>
  </si>
  <si>
    <t>https://drive.google.com/file/d/1l3EjMsXTQd2Qq-bqxCWy3scfcqNI5ibs/view?usp=drivesdk</t>
  </si>
  <si>
    <t>1v-AQR-TG9Has2YXmiIsd80Y_2xIsOK-0</t>
  </si>
  <si>
    <t>https://drive.google.com/file/d/1v-AQR-TG9Has2YXmiIsd80Y_2xIsOK-0/view?usp=drivesdk</t>
  </si>
  <si>
    <t>ABBAS ANTO. A. Md</t>
  </si>
  <si>
    <t>081353199121</t>
  </si>
  <si>
    <t>1u_6en0s86UpKHKonZDNs-foKN9SAD59t</t>
  </si>
  <si>
    <t>https://drive.google.com/file/d/1u_6en0s86UpKHKonZDNs-foKN9SAD59t/view?usp=drivesdk</t>
  </si>
  <si>
    <t xml:space="preserve">FADLI </t>
  </si>
  <si>
    <t xml:space="preserve">mitratani1975@gmail.com </t>
  </si>
  <si>
    <t>081360157416</t>
  </si>
  <si>
    <t xml:space="preserve">Sangat baik materinya </t>
  </si>
  <si>
    <t>1IpSem-_oJXgp_ckxz3riF9fpVjSa4nEP</t>
  </si>
  <si>
    <t>https://drive.google.com/file/d/1IpSem-_oJXgp_ckxz3riF9fpVjSa4nEP/view?usp=drivesdk</t>
  </si>
  <si>
    <t>Document successfully created; Document successfully merged; PDF created; !!Error Sending Emails: Service invoked too many times for one day: email.; Run via form trigger as irchamriyadi2000@gmail.com; Timestamp: Sep 7 2021 12:32 AM</t>
  </si>
  <si>
    <t>Dwi Wahyuni Ardiana</t>
  </si>
  <si>
    <t>ardiana.wahyuni@gmail.com</t>
  </si>
  <si>
    <t>081374009625</t>
  </si>
  <si>
    <t xml:space="preserve">Acaranya menarik </t>
  </si>
  <si>
    <t>1OHsmsD1rMgYD5ANxgEZ6BDn76_65C9vb</t>
  </si>
  <si>
    <t>https://drive.google.com/file/d/1OHsmsD1rMgYD5ANxgEZ6BDn76_65C9vb/view?usp=drivesdk</t>
  </si>
  <si>
    <t xml:space="preserve">Semoga kegiatan ini dapat berlanjut karena materi sangat bermanfaat bagi kami sebagai penyuluh pertanian </t>
  </si>
  <si>
    <t>1BML-eGdfvDahZE7-rTYyX7G8V6IU-2Ko</t>
  </si>
  <si>
    <t>https://drive.google.com/file/d/1BML-eGdfvDahZE7-rTYyX7G8V6IU-2Ko/view?usp=drivesdk</t>
  </si>
  <si>
    <t>Mohamad Sholeh Nugroho Pribadi, MP</t>
  </si>
  <si>
    <t>msholehnugroho007@gmail.com</t>
  </si>
  <si>
    <t>085746180933</t>
  </si>
  <si>
    <t>1ddGrHre1RXEWSDY6iLVuKet9cIoXJfDF</t>
  </si>
  <si>
    <t>https://drive.google.com/file/d/1ddGrHre1RXEWSDY6iLVuKet9cIoXJfDF/view?usp=drivesdk</t>
  </si>
  <si>
    <t>Document successfully created; Document successfully merged; PDF created; !!Error Sending Emails: Service invoked too many times for one day: email.; Run via form trigger as irchamriyadi2000@gmail.com; Timestamp: Sep 7 2021 12:33 AM</t>
  </si>
  <si>
    <t>RONNY NASPUTRA,S.Pt</t>
  </si>
  <si>
    <t>nasputraronny@gmail.com</t>
  </si>
  <si>
    <t>085274478181</t>
  </si>
  <si>
    <t>1zexrlb9uLVGz8fhQiY1QqZoxZ4QLIaRw</t>
  </si>
  <si>
    <t>https://drive.google.com/file/d/1zexrlb9uLVGz8fhQiY1QqZoxZ4QLIaRw/view?usp=drivesdk</t>
  </si>
  <si>
    <t>Document successfully created; Document successfully merged; PDF created; !!Error Sending Emails: Service invoked too many times for one day: email.; Run via form trigger as irchamriyadi2000@gmail.com; Timestamp: Sep 7 2021 12:34 AM</t>
  </si>
  <si>
    <t>TITIS ENOVASARI, S.Agr</t>
  </si>
  <si>
    <t>pepeaissen@gmail.com</t>
  </si>
  <si>
    <t>085655632009</t>
  </si>
  <si>
    <t>Kontrak</t>
  </si>
  <si>
    <t>Terimakasi</t>
  </si>
  <si>
    <t>1IHNdKQsCwyklbHIp68c4lmYLfCv0t16J</t>
  </si>
  <si>
    <t>https://drive.google.com/file/d/1IHNdKQsCwyklbHIp68c4lmYLfCv0t16J/view?usp=drivesdk</t>
  </si>
  <si>
    <t>AGRI SEPTIADI, SP</t>
  </si>
  <si>
    <t>agri.septiadi@gmail.com</t>
  </si>
  <si>
    <t>085278612999</t>
  </si>
  <si>
    <t>Semoga acara sejenis dapat berkelanjutan. Sukses terus buat penyelenggara</t>
  </si>
  <si>
    <t>16RdpyUzU7O8o2jqdY5vAKLPY_n9P1a0Y</t>
  </si>
  <si>
    <t>https://drive.google.com/file/d/16RdpyUzU7O8o2jqdY5vAKLPY_n9P1a0Y/view?usp=drivesdk</t>
  </si>
  <si>
    <t xml:space="preserve">Suhendar </t>
  </si>
  <si>
    <t xml:space="preserve">Suhendar.hen44@gmail.com </t>
  </si>
  <si>
    <t>081574811936</t>
  </si>
  <si>
    <t xml:space="preserve">Penyuluh kehutanan swadaya masyarakat </t>
  </si>
  <si>
    <t xml:space="preserve">Sangat membantu, menambah wawasan kami,, dgn acara ini </t>
  </si>
  <si>
    <t>1x5jfcbmJEFT63ghzobFMHmWPoKrBJXQd</t>
  </si>
  <si>
    <t>https://drive.google.com/file/d/1x5jfcbmJEFT63ghzobFMHmWPoKrBJXQd/view?usp=drivesdk</t>
  </si>
  <si>
    <t>RUSLIA A.MDPP.</t>
  </si>
  <si>
    <t>rusliaamdpp@gmail.com</t>
  </si>
  <si>
    <t>081929672567</t>
  </si>
  <si>
    <t>Denga adanya materi ini saya ingin mencoba mengembangkan. Semogga sukses selalu.</t>
  </si>
  <si>
    <t>1uSMxD_ry11u-nFkqvjUu84gH1lJbIC52</t>
  </si>
  <si>
    <t>https://drive.google.com/file/d/1uSMxD_ry11u-nFkqvjUu84gH1lJbIC52/view?usp=drivesdk</t>
  </si>
  <si>
    <t>Fatrayani Tangahu, SST</t>
  </si>
  <si>
    <t>meghytangahu264@gmail.com</t>
  </si>
  <si>
    <t>085340041078</t>
  </si>
  <si>
    <t>Baik dan skss sll kedepannya</t>
  </si>
  <si>
    <t>1fAdPt7llOpTMUSyxeGdLkRvkrYL3XZ9a</t>
  </si>
  <si>
    <t>https://drive.google.com/file/d/1fAdPt7llOpTMUSyxeGdLkRvkrYL3XZ9a/view?usp=drivesdk</t>
  </si>
  <si>
    <t>Document successfully created; Document successfully merged; PDF created; !!Error Sending Emails: Service invoked too many times for one day: email.; Run via form trigger as irchamriyadi2000@gmail.com; Timestamp: Sep 7 2021 12:35 AM</t>
  </si>
  <si>
    <t>Azan Mandala Suman Pera</t>
  </si>
  <si>
    <t>mandalaazan518@gmail.com</t>
  </si>
  <si>
    <t>085366866535</t>
  </si>
  <si>
    <t>ppep pbt</t>
  </si>
  <si>
    <t>1HYAOgy13MJFMAkpZKP5MWdS_ewRUvweZ</t>
  </si>
  <si>
    <t>https://drive.google.com/file/d/1HYAOgy13MJFMAkpZKP5MWdS_ewRUvweZ/view?usp=drivesdk</t>
  </si>
  <si>
    <t>Raziah</t>
  </si>
  <si>
    <t>raziah12021968@gmail.com</t>
  </si>
  <si>
    <t>085338765743</t>
  </si>
  <si>
    <t>Sangat bermanfaat sekali, semoga terus meningkat</t>
  </si>
  <si>
    <t>1wGJMMnzRJlJ1Ru6JP6kKC_vfCtjt6agt</t>
  </si>
  <si>
    <t>https://drive.google.com/file/d/1wGJMMnzRJlJ1Ru6JP6kKC_vfCtjt6agt/view?usp=drivesdk</t>
  </si>
  <si>
    <t>Erwin Malkom Frans S</t>
  </si>
  <si>
    <t>erwinmalkom@yahoo.com</t>
  </si>
  <si>
    <t>085298462604</t>
  </si>
  <si>
    <t>1D4wV1jnS7bEnKdpedAR7IiYTthGa3b7a</t>
  </si>
  <si>
    <t>https://drive.google.com/file/d/1D4wV1jnS7bEnKdpedAR7IiYTthGa3b7a/view?usp=drivesdk</t>
  </si>
  <si>
    <t>Document successfully created; Document successfully merged; PDF created; !!Error Sending Emails: Service invoked too many times for one day: email.; Run via form trigger as irchamriyadi2000@gmail.com; Timestamp: Sep 7 2021 12:36 AM</t>
  </si>
  <si>
    <t>ARIEF ZULQURNAEIN,  SP</t>
  </si>
  <si>
    <t>arieftango@gmail.com</t>
  </si>
  <si>
    <t>085895655876</t>
  </si>
  <si>
    <t xml:space="preserve">Kasi Pasca Panen &amp; Pengolahan Hasil Tanaman Hortikultura </t>
  </si>
  <si>
    <t xml:space="preserve">Bagus Materinya </t>
  </si>
  <si>
    <t>1eSRlIIzM7sNuQ3wugqitwyNgy8pkyrBL</t>
  </si>
  <si>
    <t>https://drive.google.com/file/d/1eSRlIIzM7sNuQ3wugqitwyNgy8pkyrBL/view?usp=drivesdk</t>
  </si>
  <si>
    <t>ELIS AMINAH JUARIAH</t>
  </si>
  <si>
    <t>1kaQHKws1n9dXJmqeTwRn5acfUvEYdW3b</t>
  </si>
  <si>
    <t>https://drive.google.com/file/d/1kaQHKws1n9dXJmqeTwRn5acfUvEYdW3b/view?usp=drivesdk</t>
  </si>
  <si>
    <t>Darmawansyah AMd.</t>
  </si>
  <si>
    <t>Mawansah65@gmail.com</t>
  </si>
  <si>
    <t>085360005055</t>
  </si>
  <si>
    <t>Materinya cukup menarik</t>
  </si>
  <si>
    <t>1DSiDegYayRvVn2amr2m6B4BRX9HU1aql</t>
  </si>
  <si>
    <t>https://drive.google.com/file/d/1DSiDegYayRvVn2amr2m6B4BRX9HU1aql/view?usp=drivesdk</t>
  </si>
  <si>
    <t>TOTO RUSMANTO</t>
  </si>
  <si>
    <t>totorusmanto126@gmail.com</t>
  </si>
  <si>
    <t>087723555591</t>
  </si>
  <si>
    <t>Sangat membantu d lapangan ..</t>
  </si>
  <si>
    <t>1K97kgm4P1wU9EERgqYJeUmwZHKg9Yw3C</t>
  </si>
  <si>
    <t>https://drive.google.com/file/d/1K97kgm4P1wU9EERgqYJeUmwZHKg9Yw3C/view?usp=drivesdk</t>
  </si>
  <si>
    <t>Liesteria Manalu, SP</t>
  </si>
  <si>
    <t>listeriamanalu75@gmail.com</t>
  </si>
  <si>
    <t>081317897857</t>
  </si>
  <si>
    <t>Sgt bermanfaat</t>
  </si>
  <si>
    <t>11ceo1R5-ABPkYD9yQ7NdB_0zge_jHB6r</t>
  </si>
  <si>
    <t>https://drive.google.com/file/d/11ceo1R5-ABPkYD9yQ7NdB_0zge_jHB6r/view?usp=drivesdk</t>
  </si>
  <si>
    <t>10KlP1ydm_UBV6X7t3fW4swkkeMBohfg0</t>
  </si>
  <si>
    <t>https://drive.google.com/file/d/10KlP1ydm_UBV6X7t3fW4swkkeMBohfg0/view?usp=drivesdk</t>
  </si>
  <si>
    <t>RADEN ENDRO SETIYADI A.Md</t>
  </si>
  <si>
    <t>endrosetiyadi27@gmail.com</t>
  </si>
  <si>
    <t>082301123544</t>
  </si>
  <si>
    <t>MUDAH-MUDAHAN ADA KEGIATAN PENGEMBANGAN PISANG CAVENDISH DI SUMENEP</t>
  </si>
  <si>
    <t>1AXzBb46v1WPLEeAaFNCVoqRzLKjQHiBY</t>
  </si>
  <si>
    <t>https://drive.google.com/file/d/1AXzBb46v1WPLEeAaFNCVoqRzLKjQHiBY/view?usp=drivesdk</t>
  </si>
  <si>
    <t>JAYADI</t>
  </si>
  <si>
    <t>16K72KBumTncPJ6IkX2dKhEx7timpe5FW</t>
  </si>
  <si>
    <t>https://drive.google.com/file/d/16K72KBumTncPJ6IkX2dKhEx7timpe5FW/view?usp=drivesdk</t>
  </si>
  <si>
    <t>TEGUH ALDO W</t>
  </si>
  <si>
    <t>teguhaldo01@gmail.com</t>
  </si>
  <si>
    <t>08125703570</t>
  </si>
  <si>
    <t>1RCd2SGcgRUwOEioC3zQ0RXDpzWBseWZS</t>
  </si>
  <si>
    <t>https://drive.google.com/file/d/1RCd2SGcgRUwOEioC3zQ0RXDpzWBseWZS/view?usp=drivesdk</t>
  </si>
  <si>
    <t>Document successfully created; Document successfully merged; PDF created; !!Error Sending Emails: Service invoked too many times for one day: email.; Run via form trigger as irchamriyadi2000@gmail.com; Timestamp: Sep 7 2021 12:37 AM</t>
  </si>
  <si>
    <t>1ZuORIDS8G_p7M0QRRUr4dWyDFdtbz9gg</t>
  </si>
  <si>
    <t>https://drive.google.com/file/d/1ZuORIDS8G_p7M0QRRUr4dWyDFdtbz9gg/view?usp=drivesdk</t>
  </si>
  <si>
    <t>HARIANTO</t>
  </si>
  <si>
    <t>harydinda@gmail.com</t>
  </si>
  <si>
    <t>081233111281</t>
  </si>
  <si>
    <t>Menarik siap dilanjtkan</t>
  </si>
  <si>
    <t>1Wy1UWjiu8DpLK1CuUtx7jqBFIpj82qEZ</t>
  </si>
  <si>
    <t>https://drive.google.com/file/d/1Wy1UWjiu8DpLK1CuUtx7jqBFIpj82qEZ/view?usp=drivesdk</t>
  </si>
  <si>
    <t>Maria Sundari</t>
  </si>
  <si>
    <t>mariasundarii65@gmail.com</t>
  </si>
  <si>
    <t>081802922400</t>
  </si>
  <si>
    <t>Staf Dinas KPKP</t>
  </si>
  <si>
    <t>Untuk kedepannya banyak benih pisang yang bermutu untuk dibudidayakan keseluruh pelosok</t>
  </si>
  <si>
    <t>1H98EKrmltl2H_XkrBlObzA5-sCi1-hTz</t>
  </si>
  <si>
    <t>https://drive.google.com/file/d/1H98EKrmltl2H_XkrBlObzA5-sCi1-hTz/view?usp=drivesdk</t>
  </si>
  <si>
    <t>DYAS DYASMITA PUTRI, S.P.</t>
  </si>
  <si>
    <t>dyasmitaputri612@gmail.com</t>
  </si>
  <si>
    <t>085649617463</t>
  </si>
  <si>
    <t>1subeQoin-HDc4aWI8fF5YCbD-HBSgJvC</t>
  </si>
  <si>
    <t>https://drive.google.com/file/d/1subeQoin-HDc4aWI8fF5YCbD-HBSgJvC/view?usp=drivesdk</t>
  </si>
  <si>
    <t>Semoga bermanfaat bagi peserta webinar</t>
  </si>
  <si>
    <t>1oDVuvJ3bVAwGDXk7U6oSPZYgR0eabOwW</t>
  </si>
  <si>
    <t>https://drive.google.com/file/d/1oDVuvJ3bVAwGDXk7U6oSPZYgR0eabOwW/view?usp=drivesdk</t>
  </si>
  <si>
    <t>Document successfully created; Document successfully merged; PDF created; !!Error Sending Emails: Service invoked too many times for one day: email.; Run via form trigger as irchamriyadi2000@gmail.com; Timestamp: Sep 7 2021 12:38 AM</t>
  </si>
  <si>
    <t>JANIBAH</t>
  </si>
  <si>
    <t>janibah.zx@gmail.com</t>
  </si>
  <si>
    <t>085275946042</t>
  </si>
  <si>
    <t>1T8Y89PqUoaxAFamfCb9ffAAY5CdWLyPD</t>
  </si>
  <si>
    <t>https://drive.google.com/file/d/1T8Y89PqUoaxAFamfCb9ffAAY5CdWLyPD/view?usp=drivesdk</t>
  </si>
  <si>
    <t xml:space="preserve">Dangat bermanfaat unt budidaya pisang </t>
  </si>
  <si>
    <t>1x7mRdF7Kg_cTs2C1Fc3uoTaTo5YVZh9z</t>
  </si>
  <si>
    <t>https://drive.google.com/file/d/1x7mRdF7Kg_cTs2C1Fc3uoTaTo5YVZh9z/view?usp=drivesdk</t>
  </si>
  <si>
    <t>MERLIN.SP</t>
  </si>
  <si>
    <t>merlinhotari@gmail.com</t>
  </si>
  <si>
    <t>081221822040</t>
  </si>
  <si>
    <t>1pNN61JbWIo1-UuAHNJ-1iuPU84LeOHfN</t>
  </si>
  <si>
    <t>https://drive.google.com/file/d/1pNN61JbWIo1-UuAHNJ-1iuPU84LeOHfN/view?usp=drivesdk</t>
  </si>
  <si>
    <t>ERNI SUTRIYANA, S.P</t>
  </si>
  <si>
    <t>1XXjumZYeQizLJZ2GpP0kno7ETMs1PGLN</t>
  </si>
  <si>
    <t>https://drive.google.com/file/d/1XXjumZYeQizLJZ2GpP0kno7ETMs1PGLN/view?usp=drivesdk</t>
  </si>
  <si>
    <t>Document successfully created; Document successfully merged; PDF created; !!Error Sending Emails: Service invoked too many times for one day: email.; Run via form trigger as irchamriyadi2000@gmail.com; Timestamp: Sep 7 2021 12:39 AM</t>
  </si>
  <si>
    <t>Zakiyaharma, skh</t>
  </si>
  <si>
    <t>zakiyaharma1981@gmail.com</t>
  </si>
  <si>
    <t>082369857875</t>
  </si>
  <si>
    <t>Dengan pelatihan ini mudah2han bertambah ilmu kami</t>
  </si>
  <si>
    <t>1kiWf7LtVvwXtD8jFJO7Nf-px2Hwatv0l</t>
  </si>
  <si>
    <t>https://drive.google.com/file/d/1kiWf7LtVvwXtD8jFJO7Nf-px2Hwatv0l/view?usp=drivesdk</t>
  </si>
  <si>
    <t>Adji Suprono</t>
  </si>
  <si>
    <t>ajisuprono221@.mail.com</t>
  </si>
  <si>
    <t>081286286330</t>
  </si>
  <si>
    <t>Pengelola Kebun P2BPT</t>
  </si>
  <si>
    <t>1v6WHTi9SyC6sZXShKYwZFw7_3ZuNrCjD</t>
  </si>
  <si>
    <t>https://drive.google.com/file/d/1v6WHTi9SyC6sZXShKYwZFw7_3ZuNrCjD/view?usp=drivesdk</t>
  </si>
  <si>
    <t>Document successfully created; Document successfully merged; PDF created; !!Error Sending Emails: Invalid email: ajisuprono221@.mail.com; Run via form trigger as irchamriyadi2000@gmail.com; Timestamp: Sep 7 2021 12:39 AM</t>
  </si>
  <si>
    <t>JATI SANTOSO</t>
  </si>
  <si>
    <t>jatisantoso430@gmail.com</t>
  </si>
  <si>
    <t>081368624324</t>
  </si>
  <si>
    <t>1Klf0xwDF1TXjVDzvWL-hkSwDw0QtzBnX</t>
  </si>
  <si>
    <t>https://drive.google.com/file/d/1Klf0xwDF1TXjVDzvWL-hkSwDw0QtzBnX/view?usp=drivesdk</t>
  </si>
  <si>
    <t>ANIK ANDAYANI,SP</t>
  </si>
  <si>
    <t>andayanianik13@gmail.com</t>
  </si>
  <si>
    <t>085784302080</t>
  </si>
  <si>
    <t>17_rBa2KwtnKTimOSR-MeOcJ285e18tsR</t>
  </si>
  <si>
    <t>https://drive.google.com/file/d/17_rBa2KwtnKTimOSR-MeOcJ285e18tsR/view?usp=drivesdk</t>
  </si>
  <si>
    <t>Ir. Fenty R Harahap, M.Si</t>
  </si>
  <si>
    <t>fentysyahransyah7@gmail.com</t>
  </si>
  <si>
    <t>081346338558</t>
  </si>
  <si>
    <t>1oOHF3i7OMmXxiM_am2T-mX3muFYBeM3S</t>
  </si>
  <si>
    <t>https://drive.google.com/file/d/1oOHF3i7OMmXxiM_am2T-mX3muFYBeM3S/view?usp=drivesdk</t>
  </si>
  <si>
    <t>Document successfully created; Document successfully merged; PDF created; !!Error Sending Emails: Service invoked too many times for one day: email.; Run via form trigger as irchamriyadi2000@gmail.com; Timestamp: Sep 7 2021 12:40 AM</t>
  </si>
  <si>
    <t>Lian Nur Aini, SST</t>
  </si>
  <si>
    <t>lian24.work@gmail.com</t>
  </si>
  <si>
    <t>081805135424</t>
  </si>
  <si>
    <t>Materi yang sangat bagus untuk disampaikan kepada petani</t>
  </si>
  <si>
    <t>1Z3rYLGwLxNTJC85uMzqImIiN8U83YruT</t>
  </si>
  <si>
    <t>https://drive.google.com/file/d/1Z3rYLGwLxNTJC85uMzqImIiN8U83YruT/view?usp=drivesdk</t>
  </si>
  <si>
    <t>Wahyu Amelinda Lubis S.Hut</t>
  </si>
  <si>
    <t>amelindawahyu04@gmail.com</t>
  </si>
  <si>
    <t>085370958034</t>
  </si>
  <si>
    <t>Mudah2an materinya lebih bagus lagi</t>
  </si>
  <si>
    <t>17SBp67VPJNWGP-pJnelqbV41kcdDp0vZ</t>
  </si>
  <si>
    <t>https://drive.google.com/file/d/17SBp67VPJNWGP-pJnelqbV41kcdDp0vZ/view?usp=drivesdk</t>
  </si>
  <si>
    <t>SRI WINARNI, S.P.</t>
  </si>
  <si>
    <t>akusriwinarni08@gmail.com</t>
  </si>
  <si>
    <t>081214718991</t>
  </si>
  <si>
    <t>MATERI BISA DIPRAKTEKKAN DAN SANGAT BERMANFAAT</t>
  </si>
  <si>
    <t>1rF7gGOBK4LO4sTtf4_pdllvGqfqboHOv</t>
  </si>
  <si>
    <t>https://drive.google.com/file/d/1rF7gGOBK4LO4sTtf4_pdllvGqfqboHOv/view?usp=drivesdk</t>
  </si>
  <si>
    <t>Ashanty Auliya Ashary</t>
  </si>
  <si>
    <t>ashauliiashr@yahoo.com</t>
  </si>
  <si>
    <t>082352329405</t>
  </si>
  <si>
    <t>Mantappp</t>
  </si>
  <si>
    <t>1mRrCt4DcUbLqd_0UuxCrGA6d3iOITYsD</t>
  </si>
  <si>
    <t>https://drive.google.com/file/d/1mRrCt4DcUbLqd_0UuxCrGA6d3iOITYsD/view?usp=drivesdk</t>
  </si>
  <si>
    <t>Document successfully created; Document successfully merged; PDF created; !!Error Sending Emails: Service invoked too many times for one day: email.; Run via form trigger as irchamriyadi2000@gmail.com; Timestamp: Sep 7 2021 12:41 AM</t>
  </si>
  <si>
    <t>hebat luar biasa</t>
  </si>
  <si>
    <t>1qmTbLhGY4mEe6ahIzQCePtVOwWJ6ixz8</t>
  </si>
  <si>
    <t>https://drive.google.com/file/d/1qmTbLhGY4mEe6ahIzQCePtVOwWJ6ixz8/view?usp=drivesdk</t>
  </si>
  <si>
    <t>Syamriani,SP</t>
  </si>
  <si>
    <t>ahmadsyamriani@gmail.com</t>
  </si>
  <si>
    <t>085255633375</t>
  </si>
  <si>
    <t>Kegitan tersebut sangat bermanfaat</t>
  </si>
  <si>
    <t>1BFM_Qbb-2cX0PT7j_M2gx9aly39chSMY</t>
  </si>
  <si>
    <t>https://drive.google.com/file/d/1BFM_Qbb-2cX0PT7j_M2gx9aly39chSMY/view?usp=drivesdk</t>
  </si>
  <si>
    <t>JATIE NINDYANI SENIARTI,S.P</t>
  </si>
  <si>
    <t>jatienindyaniseniarti@gmail.com</t>
  </si>
  <si>
    <t>087832377315</t>
  </si>
  <si>
    <t>1pCm2hUU_tOnErApB9HPAW9iUj6E3xXPb</t>
  </si>
  <si>
    <t>https://drive.google.com/file/d/1pCm2hUU_tOnErApB9HPAW9iUj6E3xXPb/view?usp=drivesdk</t>
  </si>
  <si>
    <t>HERRY SUBENO, SP</t>
  </si>
  <si>
    <t>herrybeno81@gmail.com</t>
  </si>
  <si>
    <t>085229044984</t>
  </si>
  <si>
    <t>1HOHLptr9M2-_rJWEpxUWSzibG9PZlVY0</t>
  </si>
  <si>
    <t>https://drive.google.com/file/d/1HOHLptr9M2-_rJWEpxUWSzibG9PZlVY0/view?usp=drivesdk</t>
  </si>
  <si>
    <t>Document successfully created; Document successfully merged; PDF created; !!Error Sending Emails: Service invoked too many times for one day: email.; Run via form trigger as irchamriyadi2000@gmail.com; Timestamp: Sep 7 2021 12:42 AM</t>
  </si>
  <si>
    <t>1pPFrcvlGXBN9Z8o4_d5uar0N5KOkI49y</t>
  </si>
  <si>
    <t>https://drive.google.com/file/d/1pPFrcvlGXBN9Z8o4_d5uar0N5KOkI49y/view?usp=drivesdk</t>
  </si>
  <si>
    <t>SLAMET MULYANTO</t>
  </si>
  <si>
    <t>smulyanto01@gmail.com</t>
  </si>
  <si>
    <t>082527058070</t>
  </si>
  <si>
    <t>1edhdPJriLOCTMlqRO5oRj9K22hpKF1xB</t>
  </si>
  <si>
    <t>https://drive.google.com/file/d/1edhdPJriLOCTMlqRO5oRj9K22hpKF1xB/view?usp=drivesdk</t>
  </si>
  <si>
    <t>Ir. MARWATI</t>
  </si>
  <si>
    <t>irmarwati0101@gmail.com</t>
  </si>
  <si>
    <t>085642723484</t>
  </si>
  <si>
    <t>1bH1RgBLvuQMeQyvLS_wnxOuJcwzeQcQo</t>
  </si>
  <si>
    <t>https://drive.google.com/file/d/1bH1RgBLvuQMeQyvLS_wnxOuJcwzeQcQo/view?usp=drivesdk</t>
  </si>
  <si>
    <t>Document successfully created; Document successfully merged; PDF created; !!Error Sending Emails: Service invoked too many times for one day: email.; Run via form trigger as irchamriyadi2000@gmail.com; Timestamp: Sep 7 2021 12:43 AM</t>
  </si>
  <si>
    <t>Milenia Saputri Bandaso</t>
  </si>
  <si>
    <t>milenia.bandaso01@gmail.com</t>
  </si>
  <si>
    <t>085397160207</t>
  </si>
  <si>
    <t>1r4eIWegy9SZAa8YrZvuauCamsPdR3F6n</t>
  </si>
  <si>
    <t>https://drive.google.com/file/d/1r4eIWegy9SZAa8YrZvuauCamsPdR3F6n/view?usp=drivesdk</t>
  </si>
  <si>
    <t>Mochamad Fuad Bawazir, A.Md</t>
  </si>
  <si>
    <t>mochamadfuadbwzr@gmail.com</t>
  </si>
  <si>
    <t>087874528289</t>
  </si>
  <si>
    <t>Bagus dan bermanfaat bagi peserta</t>
  </si>
  <si>
    <t>1MTLV-tP-QNQuXF0in5nezC2dCgb0m3dw</t>
  </si>
  <si>
    <t>https://drive.google.com/file/d/1MTLV-tP-QNQuXF0in5nezC2dCgb0m3dw/view?usp=drivesdk</t>
  </si>
  <si>
    <t>Document successfully created; Document successfully merged; PDF created; !!Error Sending Emails: Service invoked too many times for one day: email.; Run via form trigger as irchamriyadi2000@gmail.com; Timestamp: Sep 7 2021 12:44 AM</t>
  </si>
  <si>
    <t>Yudi budi satriyo</t>
  </si>
  <si>
    <t xml:space="preserve">yyudi7235@gmail.com </t>
  </si>
  <si>
    <t>085852418001</t>
  </si>
  <si>
    <t>Ptt</t>
  </si>
  <si>
    <t>Terima kasih atas ilmu yang diberikan kepada kami dan sangat bermanfaat bagi kami</t>
  </si>
  <si>
    <t>1k0NDv58aqMd8PXbMm4TRtuA4EtT71hDg</t>
  </si>
  <si>
    <t>https://drive.google.com/file/d/1k0NDv58aqMd8PXbMm4TRtuA4EtT71hDg/view?usp=drivesdk</t>
  </si>
  <si>
    <t>Ir.Watiningsih,MM</t>
  </si>
  <si>
    <t>watiningsih0506@gmail.com</t>
  </si>
  <si>
    <t>081394339371</t>
  </si>
  <si>
    <t>1VSZaiFPxF2gkRRXLqCAU2_Gk-fTb_1QM</t>
  </si>
  <si>
    <t>https://drive.google.com/file/d/1VSZaiFPxF2gkRRXLqCAU2_Gk-fTb_1QM/view?usp=drivesdk</t>
  </si>
  <si>
    <t>CIPTO,A.Md</t>
  </si>
  <si>
    <t>hanaficipto30@gmail.com</t>
  </si>
  <si>
    <t>082226692951</t>
  </si>
  <si>
    <t>181o2qvhdnnHN3vhYGJ77zGaoxfKRTVx1</t>
  </si>
  <si>
    <t>https://drive.google.com/file/d/181o2qvhdnnHN3vhYGJ77zGaoxfKRTVx1/view?usp=drivesdk</t>
  </si>
  <si>
    <t>Wahyu Hendrajaya, SP</t>
  </si>
  <si>
    <t>mr.hendraema@gmail.com</t>
  </si>
  <si>
    <t>081225498745</t>
  </si>
  <si>
    <t>Mantap dan bermanfaat</t>
  </si>
  <si>
    <t>1yO8oW-xlIwPkJmczzEOpTRmchYz6bFyR</t>
  </si>
  <si>
    <t>https://drive.google.com/file/d/1yO8oW-xlIwPkJmczzEOpTRmchYz6bFyR/view?usp=drivesdk</t>
  </si>
  <si>
    <t>Sugiyatno</t>
  </si>
  <si>
    <t>sugiyatnogiyatno6@gmail.com</t>
  </si>
  <si>
    <t>082135357263</t>
  </si>
  <si>
    <t>Lanjutken</t>
  </si>
  <si>
    <t>1lCzYVnx_kKjtO_eicSuCHndjERdSuh6e</t>
  </si>
  <si>
    <t>https://drive.google.com/file/d/1lCzYVnx_kKjtO_eicSuCHndjERdSuh6e/view?usp=drivesdk</t>
  </si>
  <si>
    <t xml:space="preserve">Wawasan ttg KJT Pisang bertambah. Trm ksh utk presenter yg ahli di bidangnya. </t>
  </si>
  <si>
    <t>1C00a-zHDTicF3orJjeN2fVUZ-AH9_g3r</t>
  </si>
  <si>
    <t>https://drive.google.com/file/d/1C00a-zHDTicF3orJjeN2fVUZ-AH9_g3r/view?usp=drivesdk</t>
  </si>
  <si>
    <t>IRMAYANTI, SP</t>
  </si>
  <si>
    <t>yantimameh007@gmail.com</t>
  </si>
  <si>
    <t>085265701684</t>
  </si>
  <si>
    <t>Kasie Pengolahan dan Pemasaran hasil hortikultura</t>
  </si>
  <si>
    <t>dapat meningkatkan pengetahuan sehingga dapat di implementasikan di lapangan</t>
  </si>
  <si>
    <t>1Ry5Lj9KfmeLrXJ7YPGIdUE5TsBuNeBlT</t>
  </si>
  <si>
    <t>https://drive.google.com/file/d/1Ry5Lj9KfmeLrXJ7YPGIdUE5TsBuNeBlT/view?usp=drivesdk</t>
  </si>
  <si>
    <t xml:space="preserve">Prof Dr Ir Itji Diana Daud MSi </t>
  </si>
  <si>
    <t>itfir@yahoo.com</t>
  </si>
  <si>
    <t>0811445853</t>
  </si>
  <si>
    <t>Pemerhati</t>
  </si>
  <si>
    <t xml:space="preserve">Sangat dibutuhkan materinya </t>
  </si>
  <si>
    <t>143UM2Oed_xVit1hohNZLDNTcKRLbTKxE</t>
  </si>
  <si>
    <t>https://drive.google.com/file/d/143UM2Oed_xVit1hohNZLDNTcKRLbTKxE/view?usp=drivesdk</t>
  </si>
  <si>
    <t>Document successfully created; Document successfully merged; PDF created; !!Error Sending Emails: Service invoked too many times for one day: email.; Run via form trigger as irchamriyadi2000@gmail.com; Timestamp: Sep 7 2021 12:45 AM</t>
  </si>
  <si>
    <t>WIDIANTO,S.P</t>
  </si>
  <si>
    <t>ahmad.widi@yahoo.co.id</t>
  </si>
  <si>
    <t>082313044431</t>
  </si>
  <si>
    <t>1Fm02otcs3Cy8y2YhZCyHHN0AJI7i8UCZ</t>
  </si>
  <si>
    <t>https://drive.google.com/file/d/1Fm02otcs3Cy8y2YhZCyHHN0AJI7i8UCZ/view?usp=drivesdk</t>
  </si>
  <si>
    <t>Ir. ANDANG HIDAYAT</t>
  </si>
  <si>
    <t>081320467045</t>
  </si>
  <si>
    <t>Materi bimtek sangat bermanfaat</t>
  </si>
  <si>
    <t>18YO-3wqb9ckepqM4xz7G9AykNQY5Ja1y</t>
  </si>
  <si>
    <t>https://drive.google.com/file/d/18YO-3wqb9ckepqM4xz7G9AykNQY5Ja1y/view?usp=drivesdk</t>
  </si>
  <si>
    <t>ERNI SUTRIYANI, S.P</t>
  </si>
  <si>
    <t>1j5cWDWQcIfBytX1iLLTjcT-Bz7aVrTWe</t>
  </si>
  <si>
    <t>https://drive.google.com/file/d/1j5cWDWQcIfBytX1iLLTjcT-Bz7aVrTWe/view?usp=drivesdk</t>
  </si>
  <si>
    <t>Document successfully created; Document successfully merged; PDF created; !!Error Sending Emails: Service invoked too many times for one day: email.; Run via form trigger as irchamriyadi2000@gmail.com; Timestamp: Sep 7 2021 12:46 AM</t>
  </si>
  <si>
    <t>Jeane Mongi</t>
  </si>
  <si>
    <t>mongijeane7@gmail.com</t>
  </si>
  <si>
    <t>082197080022</t>
  </si>
  <si>
    <t>1RP9aNPRzq89aFU0NrnC1t_EsdPjucNkl</t>
  </si>
  <si>
    <t>https://drive.google.com/file/d/1RP9aNPRzq89aFU0NrnC1t_EsdPjucNkl/view?usp=drivesdk</t>
  </si>
  <si>
    <t>Dody sunarmo</t>
  </si>
  <si>
    <t>Mylove.love84@gmail.com</t>
  </si>
  <si>
    <t>082281678599</t>
  </si>
  <si>
    <t>1aMtmS4XrIujWN1PwSCwsH8H_OyThtguZ</t>
  </si>
  <si>
    <t>https://drive.google.com/file/d/1aMtmS4XrIujWN1PwSCwsH8H_OyThtguZ/view?usp=drivesdk</t>
  </si>
  <si>
    <t>MUHAMMAD SHOLIKUL HUDA</t>
  </si>
  <si>
    <t>msh79huda@gmail.com</t>
  </si>
  <si>
    <t>085225616646</t>
  </si>
  <si>
    <t>1CVou5JPT_BLzl4dC5jhJqwOuKt6IWTGa</t>
  </si>
  <si>
    <t>https://drive.google.com/file/d/1CVou5JPT_BLzl4dC5jhJqwOuKt6IWTGa/view?usp=drivesdk</t>
  </si>
  <si>
    <t>Ir. ENDI RUSWANDI, MP</t>
  </si>
  <si>
    <t>085224343191</t>
  </si>
  <si>
    <t>1w4PnOxBCdgDT5Mx0_jqUXuOn4DXWFE4_</t>
  </si>
  <si>
    <t>https://drive.google.com/file/d/1w4PnOxBCdgDT5Mx0_jqUXuOn4DXWFE4_/view?usp=drivesdk</t>
  </si>
  <si>
    <t>Document successfully created; Document successfully merged; PDF created; !!Error Sending Emails: Service invoked too many times for one day: email.; Run via form trigger as irchamriyadi2000@gmail.com; Timestamp: Sep 7 2021 12:47 AM</t>
  </si>
  <si>
    <t>MUNANDAR</t>
  </si>
  <si>
    <t>radnanum_im3@yahoo.com</t>
  </si>
  <si>
    <t>089670363481</t>
  </si>
  <si>
    <t>GOOD</t>
  </si>
  <si>
    <t>1QWKz8g94_HYTHKGad5OnVPQbHJyhAkpE</t>
  </si>
  <si>
    <t>https://drive.google.com/file/d/1QWKz8g94_HYTHKGad5OnVPQbHJyhAkpE/view?usp=drivesdk</t>
  </si>
  <si>
    <t>ERWANI,S.Pt</t>
  </si>
  <si>
    <t>erwanipertanian@gmail.com</t>
  </si>
  <si>
    <t>085263062945</t>
  </si>
  <si>
    <t>1c1aqfs8-PigDwq9QuSmQZsLWxrbt42CH</t>
  </si>
  <si>
    <t>https://drive.google.com/file/d/1c1aqfs8-PigDwq9QuSmQZsLWxrbt42CH/view?usp=drivesdk</t>
  </si>
  <si>
    <t>Rahmayani, SP</t>
  </si>
  <si>
    <t>yani_rahma78@yahoo.co.id</t>
  </si>
  <si>
    <t>082273417296</t>
  </si>
  <si>
    <t>Staf Seksi Pengolahan dan Pemasaran Hasil Hortikultura</t>
  </si>
  <si>
    <t>Sangat bermanfaat bagi petani khusus budidaya tanaman pisang</t>
  </si>
  <si>
    <t>11u17gFePOIzrNCffTFAArkEBV_PksX-j</t>
  </si>
  <si>
    <t>https://drive.google.com/file/d/11u17gFePOIzrNCffTFAArkEBV_PksX-j/view?usp=drivesdk</t>
  </si>
  <si>
    <t>Document successfully created; Document successfully merged; PDF created; !!Error Sending Emails: Service invoked too many times for one day: email.; Run via form trigger as irchamriyadi2000@gmail.com; Timestamp: Sep 7 2021 12:48 AM</t>
  </si>
  <si>
    <t>Renny Yuniasari, SP, MP</t>
  </si>
  <si>
    <t>rennyyuniasari17@gmail.com</t>
  </si>
  <si>
    <t>082240294771</t>
  </si>
  <si>
    <t>1fGnrYkF3l_1N0XZYP41X55rw4zGcwjre</t>
  </si>
  <si>
    <t>https://drive.google.com/file/d/1fGnrYkF3l_1N0XZYP41X55rw4zGcwjre/view?usp=drivesdk</t>
  </si>
  <si>
    <t>Kurnia Nur</t>
  </si>
  <si>
    <t>kurnianur03@yahoo.com</t>
  </si>
  <si>
    <t>081288837536</t>
  </si>
  <si>
    <t>menambah ilmu terkait produksi benih pisang</t>
  </si>
  <si>
    <t>1OqT8ZRihKxjbd_8ue_1KyjHc1ppmb6yM</t>
  </si>
  <si>
    <t>https://drive.google.com/file/d/1OqT8ZRihKxjbd_8ue_1KyjHc1ppmb6yM/view?usp=drivesdk</t>
  </si>
  <si>
    <t>drh. RINI AGUSTINI</t>
  </si>
  <si>
    <t>081323401531</t>
  </si>
  <si>
    <t>Materi Bimtek sangat bermanfaat</t>
  </si>
  <si>
    <t>1d7eLKjAO2G1upkMOptpOIg8IvC9bJPlJ</t>
  </si>
  <si>
    <t>https://drive.google.com/file/d/1d7eLKjAO2G1upkMOptpOIg8IvC9bJPlJ/view?usp=drivesdk</t>
  </si>
  <si>
    <t>Rasep Rochendi K</t>
  </si>
  <si>
    <t>azerolla@gmail.com</t>
  </si>
  <si>
    <t>085810121354</t>
  </si>
  <si>
    <t>memuaskan</t>
  </si>
  <si>
    <t>1dNITfDCjWymHIwqua-oQQuqsSHiQDHkm</t>
  </si>
  <si>
    <t>https://drive.google.com/file/d/1dNITfDCjWymHIwqua-oQQuqsSHiQDHkm/view?usp=drivesdk</t>
  </si>
  <si>
    <t>NINA PUSPITA</t>
  </si>
  <si>
    <t>puspitanina67@gmail.com</t>
  </si>
  <si>
    <t>085813720090</t>
  </si>
  <si>
    <t>Sangat bermanfaat bagi masyarakat yang membutuhkan pengetahuan tentang pisang</t>
  </si>
  <si>
    <t>1PlWkuixYujnBol206BN1AaN9Wko0P6G_</t>
  </si>
  <si>
    <t>https://drive.google.com/file/d/1PlWkuixYujnBol206BN1AaN9Wko0P6G_/view?usp=drivesdk</t>
  </si>
  <si>
    <t>Anggardha Giri Viansyah, S.P.</t>
  </si>
  <si>
    <t>anggardha.giri@gmail.com</t>
  </si>
  <si>
    <t>085731545623</t>
  </si>
  <si>
    <t>1jzbHxJeVnne8k_cUJvZ4Oo8Hmjs1L9jW</t>
  </si>
  <si>
    <t>https://drive.google.com/file/d/1jzbHxJeVnne8k_cUJvZ4Oo8Hmjs1L9jW/view?usp=drivesdk</t>
  </si>
  <si>
    <t>Dr. H Wahyudi Himawan, S.Si, MT</t>
  </si>
  <si>
    <t>Wahyudi.himawanbabel@gmail.com</t>
  </si>
  <si>
    <t>085227285117</t>
  </si>
  <si>
    <t>Kepala BPSMB Prov. Kep. Babel</t>
  </si>
  <si>
    <t>Sepakat</t>
  </si>
  <si>
    <t>1w4aFdKS6T3X4y9uPA5Fqz1HRf9kEZ6_k</t>
  </si>
  <si>
    <t>https://drive.google.com/file/d/1w4aFdKS6T3X4y9uPA5Fqz1HRf9kEZ6_k/view?usp=drivesdk</t>
  </si>
  <si>
    <t>ARIANTO,SP</t>
  </si>
  <si>
    <t>arianto.12agustus@gmail.com</t>
  </si>
  <si>
    <t>082259605506</t>
  </si>
  <si>
    <t>15iCnR5cLg8Ih7bDVlYn86Y3UkNf_-9u1</t>
  </si>
  <si>
    <t>https://drive.google.com/file/d/15iCnR5cLg8Ih7bDVlYn86Y3UkNf_-9u1/view?usp=drivesdk</t>
  </si>
  <si>
    <t>Document successfully created; Document successfully merged; PDF created; !!Error Sending Emails: Service invoked too many times for one day: email.; Run via form trigger as irchamriyadi2000@gmail.com; Timestamp: Sep 7 2021 12:49 AM</t>
  </si>
  <si>
    <t>Nasrun</t>
  </si>
  <si>
    <t>nasrun1208@gmail.com</t>
  </si>
  <si>
    <t>081268390473</t>
  </si>
  <si>
    <t>Materi sangat baik bagi kami dilapangan</t>
  </si>
  <si>
    <t>1Yo_O7QKR6h8fhwAL8_wWecJ3EPRz7v-D</t>
  </si>
  <si>
    <t>https://drive.google.com/file/d/1Yo_O7QKR6h8fhwAL8_wWecJ3EPRz7v-D/view?usp=drivesdk</t>
  </si>
  <si>
    <t>ADE SETIA WATI</t>
  </si>
  <si>
    <t>adesetiawati814@gmail.com</t>
  </si>
  <si>
    <t>082287521571</t>
  </si>
  <si>
    <t>Materi yg diberikan sangat bermanfaat</t>
  </si>
  <si>
    <t>1XzFuk_tGpq_6OxMmlya77E4IG8oR8NUL</t>
  </si>
  <si>
    <t>https://drive.google.com/file/d/1XzFuk_tGpq_6OxMmlya77E4IG8oR8NUL/view?usp=drivesdk</t>
  </si>
  <si>
    <t>RIKI DIANAGARI, SP</t>
  </si>
  <si>
    <t>rikidianagari65757@gmail.com</t>
  </si>
  <si>
    <t>082333211522</t>
  </si>
  <si>
    <t>1aAb7TVKsv3SofxH0A80Nx3gO80dR3hMp</t>
  </si>
  <si>
    <t>https://drive.google.com/file/d/1aAb7TVKsv3SofxH0A80Nx3gO80dR3hMp/view?usp=drivesdk</t>
  </si>
  <si>
    <t>PRIMAHARANI W. HARJATI, SP</t>
  </si>
  <si>
    <t>082218194805</t>
  </si>
  <si>
    <t>1hEmzRIsQ_p3AEOzSjQfv7sdrI9-Y1EiN</t>
  </si>
  <si>
    <t>https://drive.google.com/file/d/1hEmzRIsQ_p3AEOzSjQfv7sdrI9-Y1EiN/view?usp=drivesdk</t>
  </si>
  <si>
    <t>AFIN KURNIANTO</t>
  </si>
  <si>
    <t>afinkurnianto2@gmail.com</t>
  </si>
  <si>
    <t>082314943325</t>
  </si>
  <si>
    <t>1ojU7ZYjgnlAi78SKXaQJwsCRv_1xQGHN</t>
  </si>
  <si>
    <t>https://drive.google.com/file/d/1ojU7ZYjgnlAi78SKXaQJwsCRv_1xQGHN/view?usp=drivesdk</t>
  </si>
  <si>
    <t>Document successfully created; Document successfully merged; PDF created; !!Error Sending Emails: Service invoked too many times for one day: email.; Run via form trigger as irchamriyadi2000@gmail.com; Timestamp: Sep 7 2021 12:50 AM</t>
  </si>
  <si>
    <t>Septina Fitriyani, S.Pt</t>
  </si>
  <si>
    <t>septina.fitriyani@gmail.com</t>
  </si>
  <si>
    <t>085647152922</t>
  </si>
  <si>
    <t>1tYRP3XCjr1KGS-7e04sRxpkOOVvMJWTf</t>
  </si>
  <si>
    <t>https://drive.google.com/file/d/1tYRP3XCjr1KGS-7e04sRxpkOOVvMJWTf/view?usp=drivesdk</t>
  </si>
  <si>
    <t>sularto</t>
  </si>
  <si>
    <t>sularto996@gmail.</t>
  </si>
  <si>
    <t>081393587619</t>
  </si>
  <si>
    <t>1oh-ia9kKmy3yfN839LyW7pmvbueJwJ2N</t>
  </si>
  <si>
    <t>https://drive.google.com/file/d/1oh-ia9kKmy3yfN839LyW7pmvbueJwJ2N/view?usp=drivesdk</t>
  </si>
  <si>
    <t>Document successfully created; Document successfully merged; PDF created; !!Error Sending Emails: Invalid email: sularto996@gmail.; Run via form trigger as irchamriyadi2000@gmail.com; Timestamp: Sep 7 2021 12:50 AM</t>
  </si>
  <si>
    <t>Karla Suzana Sonambela STP</t>
  </si>
  <si>
    <t>karlasuzana10@gmail.com</t>
  </si>
  <si>
    <t>08114314797</t>
  </si>
  <si>
    <t>1ArkaSb-qKEtplIcLH5P3rOIY7UKCZZfA</t>
  </si>
  <si>
    <t>https://drive.google.com/file/d/1ArkaSb-qKEtplIcLH5P3rOIY7UKCZZfA/view?usp=drivesdk</t>
  </si>
  <si>
    <t xml:space="preserve">Hidad Hidayat, SP. </t>
  </si>
  <si>
    <t>hidadhidayat01@gmail.com</t>
  </si>
  <si>
    <t>085314452086</t>
  </si>
  <si>
    <t>1clcbX23L8sHv9hyeZSBbL-UfyXniHMoE</t>
  </si>
  <si>
    <t>https://drive.google.com/file/d/1clcbX23L8sHv9hyeZSBbL-UfyXniHMoE/view?usp=drivesdk</t>
  </si>
  <si>
    <t>IMRON ROSYIDI</t>
  </si>
  <si>
    <t>imronrosyi30@gmail.com</t>
  </si>
  <si>
    <t>082322650113</t>
  </si>
  <si>
    <t>1OmEHnPvgNY_K2pPk8WGX8y-YDhombxh_</t>
  </si>
  <si>
    <t>https://drive.google.com/file/d/1OmEHnPvgNY_K2pPk8WGX8y-YDhombxh_/view?usp=drivesdk</t>
  </si>
  <si>
    <t>Document successfully created; Document successfully merged; PDF created; !!Error Sending Emails: Service invoked too many times for one day: email.; Run via form trigger as irchamriyadi2000@gmail.com; Timestamp: Sep 7 2021 12:51 AM</t>
  </si>
  <si>
    <t>TITIEN SULASMI</t>
  </si>
  <si>
    <t>ti2n.liong@gmail.com</t>
  </si>
  <si>
    <t>081350001697</t>
  </si>
  <si>
    <t>Informasi sangat bermanfaat, semoga dapat kami aplikasikan di tempat kami</t>
  </si>
  <si>
    <t>10sHsGFcTjYKkKQNEznYLcr2t6eh0WOKW</t>
  </si>
  <si>
    <t>https://drive.google.com/file/d/10sHsGFcTjYKkKQNEznYLcr2t6eh0WOKW/view?usp=drivesdk</t>
  </si>
  <si>
    <t xml:space="preserve">Willy Octa Klysia </t>
  </si>
  <si>
    <t>willyocta1510@gmail.com</t>
  </si>
  <si>
    <t>081271534355</t>
  </si>
  <si>
    <t>Staf BBI Struktural</t>
  </si>
  <si>
    <t>Ilmu Yang Bermanfaat</t>
  </si>
  <si>
    <t>11B1fBo_66ii7OCAvu8kxnqetiFbZH_Ad</t>
  </si>
  <si>
    <t>https://drive.google.com/file/d/11B1fBo_66ii7OCAvu8kxnqetiFbZH_Ad/view?usp=drivesdk</t>
  </si>
  <si>
    <t>HERU MARTONO,A.Md</t>
  </si>
  <si>
    <t>herumartono67@gmail.com</t>
  </si>
  <si>
    <t>082322797742</t>
  </si>
  <si>
    <t>1cratiTnQhmcF14kPiiZIl9nxk3v79Xsj</t>
  </si>
  <si>
    <t>https://drive.google.com/file/d/1cratiTnQhmcF14kPiiZIl9nxk3v79Xsj/view?usp=drivesdk</t>
  </si>
  <si>
    <t>Elia Ririn, SP</t>
  </si>
  <si>
    <t>eliaririn89@gmail.com</t>
  </si>
  <si>
    <t>085709349867</t>
  </si>
  <si>
    <t>Semoga sukses</t>
  </si>
  <si>
    <t>1QNVOLUWO8MxObLUpa_BEqhEGYLNy_-0K</t>
  </si>
  <si>
    <t>https://drive.google.com/file/d/1QNVOLUWO8MxObLUpa_BEqhEGYLNy_-0K/view?usp=drivesdk</t>
  </si>
  <si>
    <t>Document successfully created; Document successfully merged; PDF created; !!Error Sending Emails: Service invoked too many times for one day: email.; Run via form trigger as irchamriyadi2000@gmail.com; Timestamp: Sep 7 2021 12:52 AM</t>
  </si>
  <si>
    <t>LUTFI CAHYARINI, SP</t>
  </si>
  <si>
    <t>Materi bagus banget</t>
  </si>
  <si>
    <t>1k8D6j1ETzf1SPg0GeqAVN5cZSGgoKmBm</t>
  </si>
  <si>
    <t>https://drive.google.com/file/d/1k8D6j1ETzf1SPg0GeqAVN5cZSGgoKmBm/view?usp=drivesdk</t>
  </si>
  <si>
    <t>Hakim</t>
  </si>
  <si>
    <t>hakimspike14@gmail.com</t>
  </si>
  <si>
    <t>085892365461</t>
  </si>
  <si>
    <t>Tenaga teknis kegiatanStaf tata usaha</t>
  </si>
  <si>
    <t>Tingkatkan lagi</t>
  </si>
  <si>
    <t>15cTR3mlCWJoqbCkZXFQ3VoMroel8Ve_m</t>
  </si>
  <si>
    <t>https://drive.google.com/file/d/15cTR3mlCWJoqbCkZXFQ3VoMroel8Ve_m/view?usp=drivesdk</t>
  </si>
  <si>
    <t>WASIS,S.P</t>
  </si>
  <si>
    <t>wasis1602@gmail.com</t>
  </si>
  <si>
    <t>085226461499</t>
  </si>
  <si>
    <t>1OBFFDxYAw5P5PVP56l5tBpVOFhv2zCqE</t>
  </si>
  <si>
    <t>https://drive.google.com/file/d/1OBFFDxYAw5P5PVP56l5tBpVOFhv2zCqE/view?usp=drivesdk</t>
  </si>
  <si>
    <t>Agus Akhmad K, S.TP</t>
  </si>
  <si>
    <t>wwn_goesmad@yahoo.co.id</t>
  </si>
  <si>
    <t>085263289562</t>
  </si>
  <si>
    <t>Sangat Membantu</t>
  </si>
  <si>
    <t>158vHcoCOF7go5_KYTkT7jlrsUEfF_-hY</t>
  </si>
  <si>
    <t>https://drive.google.com/file/d/158vHcoCOF7go5_KYTkT7jlrsUEfF_-hY/view?usp=drivesdk</t>
  </si>
  <si>
    <t>Document successfully created; Document successfully merged; PDF created; !!Error Sending Emails: Service invoked too many times for one day: email.; Run via form trigger as irchamriyadi2000@gmail.com; Timestamp: Sep 7 2021 12:54 AM</t>
  </si>
  <si>
    <t>MARIA ENDAH DWI LESTARI, SP</t>
  </si>
  <si>
    <t>endahmaria42@gmail.com</t>
  </si>
  <si>
    <t>081333153515</t>
  </si>
  <si>
    <t>1ifOy6TzXcmUP32OtoGLsCpk42E1W_krh</t>
  </si>
  <si>
    <t>https://drive.google.com/file/d/1ifOy6TzXcmUP32OtoGLsCpk42E1W_krh/view?usp=drivesdk</t>
  </si>
  <si>
    <t>IR. HJ. ZURAIDA, MP.</t>
  </si>
  <si>
    <t>zuraidamusran@gmail.com</t>
  </si>
  <si>
    <t>08125190492</t>
  </si>
  <si>
    <t xml:space="preserve">Sangat bagus </t>
  </si>
  <si>
    <t>1itE47JlDw9XrT7MHgvdXyxXMmsjCCaoo</t>
  </si>
  <si>
    <t>https://drive.google.com/file/d/1itE47JlDw9XrT7MHgvdXyxXMmsjCCaoo/view?usp=drivesdk</t>
  </si>
  <si>
    <t>Susilowati</t>
  </si>
  <si>
    <t>susizainiyusuf@gmail.com</t>
  </si>
  <si>
    <t>081317927128</t>
  </si>
  <si>
    <t>materi yang menarik, disajikan oleh para ahli, terimakasih</t>
  </si>
  <si>
    <t>10A0QCWw0-xcKMdlKH6ef0cVKQsAovyVX</t>
  </si>
  <si>
    <t>https://drive.google.com/file/d/10A0QCWw0-xcKMdlKH6ef0cVKQsAovyVX/view?usp=drivesdk</t>
  </si>
  <si>
    <t>Document successfully created; Document successfully merged; PDF created; !!Error Sending Emails: Service invoked too many times for one day: email.; Run via form trigger as irchamriyadi2000@gmail.com; Timestamp: Sep 7 2021 12:55 AM</t>
  </si>
  <si>
    <t>ERIS KAROMAH PERMATASARI</t>
  </si>
  <si>
    <t>erispermatasari0306@gmail.com</t>
  </si>
  <si>
    <t>085235003705</t>
  </si>
  <si>
    <t xml:space="preserve">Terimakasih untuk penyampaian materi sangat informatif </t>
  </si>
  <si>
    <t>1eeERsnWfr9K2XfIoUPghh-Kg0StEucSB</t>
  </si>
  <si>
    <t>https://drive.google.com/file/d/1eeERsnWfr9K2XfIoUPghh-Kg0StEucSB/view?usp=drivesdk</t>
  </si>
  <si>
    <t>Document successfully created; Document successfully merged; PDF created; !!Error Sending Emails: Service invoked too many times for one day: email.; Run via form trigger as irchamriyadi2000@gmail.com; Timestamp: Sep 7 2021 12:57 AM</t>
  </si>
  <si>
    <t>Danny Permana</t>
  </si>
  <si>
    <t>dannypermana13@gmail.com</t>
  </si>
  <si>
    <t>081802123435</t>
  </si>
  <si>
    <t>1-X0bUG2VJemc1uznIRQO_lFAaTd2tLYB</t>
  </si>
  <si>
    <t>https://drive.google.com/file/d/1-X0bUG2VJemc1uznIRQO_lFAaTd2tLYB/view?usp=drivesdk</t>
  </si>
  <si>
    <t>Document successfully created; Document successfully merged; PDF created; !!Error Sending Emails: Service invoked too many times for one day: email.; Run via form trigger as irchamriyadi2000@gmail.com; Timestamp: Sep 7 2021 12:58 AM</t>
  </si>
  <si>
    <t>Paulus Anda Ritta, STP</t>
  </si>
  <si>
    <t>paulusandaritta@gmail.com</t>
  </si>
  <si>
    <t>082393618770</t>
  </si>
  <si>
    <t>1PBa1xyhgjQU0vQpbX-l2y43FJeCH-Xcl</t>
  </si>
  <si>
    <t>https://drive.google.com/file/d/1PBa1xyhgjQU0vQpbX-l2y43FJeCH-Xcl/view?usp=drivesdk</t>
  </si>
  <si>
    <t>Document successfully created; Document successfully merged; PDF created; !!Error Sending Emails: Service invoked too many times for one day: email.; Run via form trigger as irchamriyadi2000@gmail.com; Timestamp: Sep 7 2021 1:00 AM</t>
  </si>
  <si>
    <t>JARLIN</t>
  </si>
  <si>
    <t xml:space="preserve"> jarlinviveo424@gmail.com</t>
  </si>
  <si>
    <t>Dengan pelatihan ini bnyak ilmu yg kta dpt ,pesan aesering dilakukan</t>
  </si>
  <si>
    <t>1hfBNeEYTjzNEbtHQUBjgBvV9Ka_bz8BX</t>
  </si>
  <si>
    <t>https://drive.google.com/file/d/1hfBNeEYTjzNEbtHQUBjgBvV9Ka_bz8BX/view?usp=drivesdk</t>
  </si>
  <si>
    <t>ARIS PRIYAMBUDI, SP.</t>
  </si>
  <si>
    <t>arispriyambudi@gmail.com</t>
  </si>
  <si>
    <t>082136977100</t>
  </si>
  <si>
    <t>1g2nNmY80403ZWnpyt2yYXJ-4hWJnafj0</t>
  </si>
  <si>
    <t>https://drive.google.com/file/d/1g2nNmY80403ZWnpyt2yYXJ-4hWJnafj0/view?usp=drivesdk</t>
  </si>
  <si>
    <t>Document successfully created; Document successfully merged; PDF created; !!Error Sending Emails: Service invoked too many times for one day: email.; Run via form trigger as irchamriyadi2000@gmail.com; Timestamp: Sep 7 2021 1:04 AM</t>
  </si>
  <si>
    <t>Nurrakhman Syaiful Akhdar, S.Pt</t>
  </si>
  <si>
    <t>ipoenk.zie@gmail.com</t>
  </si>
  <si>
    <t>081272188676</t>
  </si>
  <si>
    <t>13jZhQ96AIsrxN8Ndc5NPrAZmX4r_V0J3</t>
  </si>
  <si>
    <t>https://drive.google.com/file/d/13jZhQ96AIsrxN8Ndc5NPrAZmX4r_V0J3/view?usp=drivesdk</t>
  </si>
  <si>
    <t>Okto Zulhidayat, SP.</t>
  </si>
  <si>
    <t>oktozulhidayat@gmail.com</t>
  </si>
  <si>
    <t>085342927838</t>
  </si>
  <si>
    <t>Kegiatan seperti ini kedepannya diperbanyak lagi</t>
  </si>
  <si>
    <t>1hXUXUKtTYe6fW2Nj7gHQy-66WfoU8y1H</t>
  </si>
  <si>
    <t>https://drive.google.com/file/d/1hXUXUKtTYe6fW2Nj7gHQy-66WfoU8y1H/view?usp=drivesdk</t>
  </si>
  <si>
    <t>Document successfully created; Document successfully merged; PDF created; !!Error Sending Emails: Service invoked too many times for one day: email.; Run via form trigger as irchamriyadi2000@gmail.com; Timestamp: Sep 7 2021 1:05 AM</t>
  </si>
  <si>
    <t>FAUZI</t>
  </si>
  <si>
    <t>merdufauzi@gmail.com</t>
  </si>
  <si>
    <t>085260162635</t>
  </si>
  <si>
    <t>Sangat menarik dan menambah ilmu pengetahuan, semoga acara ini terus berlanjut</t>
  </si>
  <si>
    <t>1RQ03YWAd1zkvYwUlfAoBld8S0Qb-oxjd</t>
  </si>
  <si>
    <t>https://drive.google.com/file/d/1RQ03YWAd1zkvYwUlfAoBld8S0Qb-oxjd/view?usp=drivesdk</t>
  </si>
  <si>
    <t>Document successfully created; Document successfully merged; PDF created; !!Error Sending Emails: Service invoked too many times for one day: email.; Run via form trigger as irchamriyadi2000@gmail.com; Timestamp: Sep 7 2021 1:06 AM</t>
  </si>
  <si>
    <t>ANINDITO FIRMAN SUSWANTORO, SP</t>
  </si>
  <si>
    <t xml:space="preserve">anindito775@gmail.com </t>
  </si>
  <si>
    <t>08156500923</t>
  </si>
  <si>
    <t xml:space="preserve">Sangat bermanfaat untuk wilayah kami. Terimakasih. </t>
  </si>
  <si>
    <t>1P7gyLRONbzz9JpDgl05F6NPAyOr0ARyP</t>
  </si>
  <si>
    <t>https://drive.google.com/file/d/1P7gyLRONbzz9JpDgl05F6NPAyOr0ARyP/view?usp=drivesdk</t>
  </si>
  <si>
    <t>Dwi Arwati Istiyaningrum</t>
  </si>
  <si>
    <t>dwiarwati66@gmail.com</t>
  </si>
  <si>
    <t>085742180178</t>
  </si>
  <si>
    <t>1CJSXUxOCEqfyrbLNCZ41nJC-yY_2pCGB</t>
  </si>
  <si>
    <t>https://drive.google.com/file/d/1CJSXUxOCEqfyrbLNCZ41nJC-yY_2pCGB/view?usp=drivesdk</t>
  </si>
  <si>
    <t>Document successfully created; Document successfully merged; PDF created; !!Error Sending Emails: Service invoked too many times for one day: email.; Run via form trigger as irchamriyadi2000@gmail.com; Timestamp: Sep 7 2021 1:09 AM</t>
  </si>
  <si>
    <t>1_dLCjqK1-hLxYW-EfB1qsw_8YMOA62U5</t>
  </si>
  <si>
    <t>https://drive.google.com/file/d/1_dLCjqK1-hLxYW-EfB1qsw_8YMOA62U5/view?usp=drivesdk</t>
  </si>
  <si>
    <t>Jalil Umaternate, SP</t>
  </si>
  <si>
    <t>jalil.umaternate@yahoo.co.id</t>
  </si>
  <si>
    <t>081385205696</t>
  </si>
  <si>
    <t>Moga materinya bermanfaat dan bisa dikembangkan di masyarakat</t>
  </si>
  <si>
    <t>1b64nvV1xS9yUqDfK2eFLOjTNJJ4Ot2du</t>
  </si>
  <si>
    <t>https://drive.google.com/file/d/1b64nvV1xS9yUqDfK2eFLOjTNJJ4Ot2du/view?usp=drivesdk</t>
  </si>
  <si>
    <t>Document successfully created; Document successfully merged; PDF created; !!Error Sending Emails: Service invoked too many times for one day: email.; Run via form trigger as irchamriyadi2000@gmail.com; Timestamp: Sep 7 2021 1:14 AM</t>
  </si>
  <si>
    <t>Trisman Sunandar</t>
  </si>
  <si>
    <t>trismansunandar@gmail.com</t>
  </si>
  <si>
    <t>+628157022032</t>
  </si>
  <si>
    <t>1AgfYOm7vnpHRjGenooXfOwEHjiC5NANJ</t>
  </si>
  <si>
    <t>https://drive.google.com/file/d/1AgfYOm7vnpHRjGenooXfOwEHjiC5NANJ/view?usp=drivesdk</t>
  </si>
  <si>
    <t>MUHAMAD MARHIMIN,SP</t>
  </si>
  <si>
    <t>aminbun88@gmail.com</t>
  </si>
  <si>
    <t>085251834234</t>
  </si>
  <si>
    <t>P3K penyuluh pertanian</t>
  </si>
  <si>
    <t>Agar dpt terus dilaksanakan</t>
  </si>
  <si>
    <t>1hlbxvozZrZooikyeJ7VcCGSi7ZiFXhw3</t>
  </si>
  <si>
    <t>https://drive.google.com/file/d/1hlbxvozZrZooikyeJ7VcCGSi7ZiFXhw3/view?usp=drivesdk</t>
  </si>
  <si>
    <t>PUTRI HUSNI ALFIANTI</t>
  </si>
  <si>
    <t>putrialfianti16@gmail.com</t>
  </si>
  <si>
    <t>+6282333250568</t>
  </si>
  <si>
    <t>Pemaparan materi dapat dimengerti dengan jelas</t>
  </si>
  <si>
    <t>10PiCl139Hbanb3ZkeAVkQbO-dVGe48ny</t>
  </si>
  <si>
    <t>https://drive.google.com/file/d/10PiCl139Hbanb3ZkeAVkQbO-dVGe48ny/view?usp=drivesdk</t>
  </si>
  <si>
    <t>Document successfully created; Document successfully merged; PDF created; !!Error Sending Emails: Service invoked too many times for one day: email.; Run via form trigger as irchamriyadi2000@gmail.com; Timestamp: Sep 7 2021 1:16 AM</t>
  </si>
  <si>
    <t>MOH. BAIHAKI, S.P.</t>
  </si>
  <si>
    <t>mohbaihaki97@gmail.com</t>
  </si>
  <si>
    <t>087750450483</t>
  </si>
  <si>
    <t>1KhLehz30TLcHgYSC2FZmRf1O5GgnBTiC</t>
  </si>
  <si>
    <t>https://drive.google.com/file/d/1KhLehz30TLcHgYSC2FZmRf1O5GgnBTiC/view?usp=drivesdk</t>
  </si>
  <si>
    <t>R.Purwoko Hendrawan</t>
  </si>
  <si>
    <t>Bermanfaat ditunggu yang selanjutnya</t>
  </si>
  <si>
    <t>1RExSuRP0y5tbyrgvuXIJPB3JBPlRbl5P</t>
  </si>
  <si>
    <t>https://drive.google.com/file/d/1RExSuRP0y5tbyrgvuXIJPB3JBPlRbl5P/view?usp=drivesdk</t>
  </si>
  <si>
    <t>Document successfully created; Document successfully merged; PDF created; !!Error Sending Emails: Service invoked too many times for one day: email.; Run via form trigger as irchamriyadi2000@gmail.com; Timestamp: Sep 7 2021 1:19 AM</t>
  </si>
  <si>
    <t>Sandi Ermalia,SP</t>
  </si>
  <si>
    <t>13ceA7UIYRNg9gdqf2VGDWQ6S2rO_Ijow</t>
  </si>
  <si>
    <t>https://drive.google.com/file/d/13ceA7UIYRNg9gdqf2VGDWQ6S2rO_Ijow/view?usp=drivesdk</t>
  </si>
  <si>
    <t>Document successfully created; Document successfully merged; PDF created; !!Error Sending Emails: Service invoked too many times for one day: email.; Run via form trigger as irchamriyadi2000@gmail.com; Timestamp: Sep 7 2021 1:24 AM</t>
  </si>
  <si>
    <t>wista_007@yahoo.com</t>
  </si>
  <si>
    <t>1j0p1UhPYYdPkFXxpX-VXATuajU8bW492</t>
  </si>
  <si>
    <t>https://drive.google.com/file/d/1j0p1UhPYYdPkFXxpX-VXATuajU8bW492/view?usp=drivesdk</t>
  </si>
  <si>
    <t>Hasmadi Hasyim</t>
  </si>
  <si>
    <t>madihastaka@gmail.com</t>
  </si>
  <si>
    <t>082370757456</t>
  </si>
  <si>
    <t>Ilmu sangat bermanfaat bagi kami petani</t>
  </si>
  <si>
    <t>1v3Cl-hDyp2eIouzGt-bDzL-zccCt_SVE</t>
  </si>
  <si>
    <t>https://drive.google.com/file/d/1v3Cl-hDyp2eIouzGt-bDzL-zccCt_SVE/view?usp=drivesdk</t>
  </si>
  <si>
    <t>Document successfully created; Document successfully merged; PDF created; !!Error Sending Emails: Service invoked too many times for one day: email.; Run via form trigger as irchamriyadi2000@gmail.com; Timestamp: Sep 7 2021 1:36 AM</t>
  </si>
  <si>
    <t>Subhana Diansyah, SST</t>
  </si>
  <si>
    <t>messidiansyah@gmail.com</t>
  </si>
  <si>
    <t>0895353535553</t>
  </si>
  <si>
    <t>15alDP4ZJuhZvyQ0h9v7yJ0BF0TNYx76O</t>
  </si>
  <si>
    <t>https://drive.google.com/file/d/15alDP4ZJuhZvyQ0h9v7yJ0BF0TNYx76O/view?usp=drivesdk</t>
  </si>
  <si>
    <t>Istikanah, SP</t>
  </si>
  <si>
    <t>Istikanah@gmail.com</t>
  </si>
  <si>
    <t>+62 812-7814-5426</t>
  </si>
  <si>
    <t>Sangat bermanafaat</t>
  </si>
  <si>
    <t>15-4owsi0tb5HGa2MvM7h1LuYU_PJXKIu</t>
  </si>
  <si>
    <t>https://drive.google.com/file/d/15-4owsi0tb5HGa2MvM7h1LuYU_PJXKIu/view?usp=drivesdk</t>
  </si>
  <si>
    <t>Document successfully created; Document successfully merged; PDF created; !!Error Sending Emails: Service invoked too many times for one day: email.; Run via form trigger as irchamriyadi2000@gmail.com; Timestamp: Sep 7 2021 1:39 AM</t>
  </si>
  <si>
    <t>Tri Subiyati, SP</t>
  </si>
  <si>
    <t>Trisubiyati@gmail.com</t>
  </si>
  <si>
    <t>+62 813-6772-9487</t>
  </si>
  <si>
    <t>19SBYoy1eA1dKTpBHW9BtqeKColNtolnb</t>
  </si>
  <si>
    <t>https://drive.google.com/file/d/19SBYoy1eA1dKTpBHW9BtqeKColNtolnb/view?usp=drivesdk</t>
  </si>
  <si>
    <t>Document successfully created; Document successfully merged; PDF created; !!Error Sending Emails: Service invoked too many times for one day: email.; Run via form trigger as irchamriyadi2000@gmail.com; Timestamp: Sep 7 2021 1:44 AM</t>
  </si>
  <si>
    <t>1g5IyH6s9oFUOP85UefujdwSqoW2MT9RG</t>
  </si>
  <si>
    <t>https://drive.google.com/file/d/1g5IyH6s9oFUOP85UefujdwSqoW2MT9RG/view?usp=drivesdk</t>
  </si>
  <si>
    <t>AGUS ROHMANI YAHYA</t>
  </si>
  <si>
    <t>agus.rohmani.yahya@gmail.com</t>
  </si>
  <si>
    <t>081332793529</t>
  </si>
  <si>
    <t>1xRq2plPiD3CLI719sUM1vkIrWW7BWdkA</t>
  </si>
  <si>
    <t>https://drive.google.com/file/d/1xRq2plPiD3CLI719sUM1vkIrWW7BWdkA/view?usp=drivesdk</t>
  </si>
  <si>
    <t>Document successfully created; Document successfully merged; PDF created; !!Error Sending Emails: Service invoked too many times for one day: email.; Run via form trigger as irchamriyadi2000@gmail.com; Timestamp: Sep 7 2021 1:48 AM</t>
  </si>
  <si>
    <t>AHMAD MARZUKI, S.P.</t>
  </si>
  <si>
    <t>ahmadmarzuki813@gmail.com</t>
  </si>
  <si>
    <t>081325775491</t>
  </si>
  <si>
    <t>1-OeCjMEd9rD35rwdrUfR42q7cD8Q6IbL</t>
  </si>
  <si>
    <t>https://drive.google.com/file/d/1-OeCjMEd9rD35rwdrUfR42q7cD8Q6IbL/view?usp=drivesdk</t>
  </si>
  <si>
    <t>Document successfully created; Document successfully merged; PDF created; !!Error Sending Emails: Service invoked too many times for one day: email.; Run via form trigger as irchamriyadi2000@gmail.com; Timestamp: Sep 7 2021 1:50 AM</t>
  </si>
  <si>
    <t>HARRIS</t>
  </si>
  <si>
    <t>harrispopt2014@gmail.com</t>
  </si>
  <si>
    <t>082119774163</t>
  </si>
  <si>
    <t>Program webinar/Zoomeeting harus terus berlanjut di masa pandemi ini, karena petugas lapangan butuh tambahan ilmu dan pengetahuan</t>
  </si>
  <si>
    <t>10kUKyVnWGHzaaIcJGwl9UY5UJZmcoiGT</t>
  </si>
  <si>
    <t>https://drive.google.com/file/d/10kUKyVnWGHzaaIcJGwl9UY5UJZmcoiGT/view?usp=drivesdk</t>
  </si>
  <si>
    <t>Document successfully created; Document successfully merged; PDF created; !!Error Sending Emails: Service invoked too many times for one day: email.; Run via form trigger as irchamriyadi2000@gmail.com; Timestamp: Sep 7 2021 1:52 AM</t>
  </si>
  <si>
    <t>1F-fSxuGWGyhRTTEhznNby1J5ubKI1OxV</t>
  </si>
  <si>
    <t>https://drive.google.com/file/d/1F-fSxuGWGyhRTTEhznNby1J5ubKI1OxV/view?usp=drivesdk</t>
  </si>
  <si>
    <t>Dodo, SP</t>
  </si>
  <si>
    <t>dodomanan@gmail.com</t>
  </si>
  <si>
    <t>08112150510</t>
  </si>
  <si>
    <t>Materinya berharap bisa dicopy/donload</t>
  </si>
  <si>
    <t>1Wkg_O23S7vOqxOAeYzM-uswjTWNUj-H3</t>
  </si>
  <si>
    <t>https://drive.google.com/file/d/1Wkg_O23S7vOqxOAeYzM-uswjTWNUj-H3/view?usp=drivesdk</t>
  </si>
  <si>
    <t>Document successfully created; Document successfully merged; PDF created; !!Error Sending Emails: Service invoked too many times for one day: email.; Run via form trigger as irchamriyadi2000@gmail.com; Timestamp: Sep 7 2021 1:54 AM</t>
  </si>
  <si>
    <t>Good practice</t>
  </si>
  <si>
    <t>15HAthqKHc4iH5D35MsSbpqmfVRLWNyOv</t>
  </si>
  <si>
    <t>https://drive.google.com/file/d/15HAthqKHc4iH5D35MsSbpqmfVRLWNyOv/view?usp=drivesdk</t>
  </si>
  <si>
    <t>Document successfully created; Document successfully merged; PDF created; !!Error Sending Emails: Service invoked too many times for one day: email.; Run via form trigger as irchamriyadi2000@gmail.com; Timestamp: Sep 7 2021 1:55 AM</t>
  </si>
  <si>
    <t>Sardi H. Mbani, SST</t>
  </si>
  <si>
    <t>sardimbani@gmail.com</t>
  </si>
  <si>
    <t>081329576431</t>
  </si>
  <si>
    <t>1XQzuptxFRnHv0hdoJvtgInxnEEMUDeZF</t>
  </si>
  <si>
    <t>https://drive.google.com/file/d/1XQzuptxFRnHv0hdoJvtgInxnEEMUDeZF/view?usp=drivesdk</t>
  </si>
  <si>
    <t>Document successfully created; Document successfully merged; PDF created; !!Error Sending Emails: Service invoked too many times for one day: email.; Run via form trigger as irchamriyadi2000@gmail.com; Timestamp: Sep 7 2021 1:57 AM</t>
  </si>
  <si>
    <t>Ir. Usman</t>
  </si>
  <si>
    <t>oesman368@gmail.com</t>
  </si>
  <si>
    <t>081355901913</t>
  </si>
  <si>
    <t>Kasi Sarpras dan Teknologi Budidaya</t>
  </si>
  <si>
    <t>1-nEEygKF4BMW26sUuLTIhfLohmzQE399</t>
  </si>
  <si>
    <t>https://drive.google.com/file/d/1-nEEygKF4BMW26sUuLTIhfLohmzQE399/view?usp=drivesdk</t>
  </si>
  <si>
    <t>Document successfully created; Document successfully merged; PDF created; !!Error Sending Emails: Service invoked too many times for one day: email.; Run via form trigger as irchamriyadi2000@gmail.com; Timestamp: Sep 7 2021 2:00 AM</t>
  </si>
  <si>
    <t>Nur Rizka Dalilah Hariman</t>
  </si>
  <si>
    <t>nurrizkadalilah@gmail.com</t>
  </si>
  <si>
    <t>085814072282</t>
  </si>
  <si>
    <t>kereeenn paak acaranyaa🤩. terimakasih karena sudah menyelenggarakan webinar inii🙏</t>
  </si>
  <si>
    <t>1x_ASI6l71mapkEspKN3fQFX_K9inJ-fX</t>
  </si>
  <si>
    <t>https://drive.google.com/file/d/1x_ASI6l71mapkEspKN3fQFX_K9inJ-fX/view?usp=drivesdk</t>
  </si>
  <si>
    <t>Document successfully created; Document successfully merged; PDF created; !!Error Sending Emails: Service invoked too many times for one day: email.; Run via form trigger as irchamriyadi2000@gmail.com; Timestamp: Sep 7 2021 2:03 AM</t>
  </si>
  <si>
    <t>Suwarno</t>
  </si>
  <si>
    <t>Suwarnop90@gmail.com</t>
  </si>
  <si>
    <t>085852700055</t>
  </si>
  <si>
    <t>Sangat membantu dan was2san</t>
  </si>
  <si>
    <t>1iuJzJbl3H7CoRI-O0RZrhAeB4uk_bSS9</t>
  </si>
  <si>
    <t>https://drive.google.com/file/d/1iuJzJbl3H7CoRI-O0RZrhAeB4uk_bSS9/view?usp=drivesdk</t>
  </si>
  <si>
    <t>Document successfully created; Document successfully merged; PDF created; !!Error Sending Emails: Service invoked too many times for one day: email.; Run via form trigger as irchamriyadi2000@gmail.com; Timestamp: Sep 7 2021 2:08 AM</t>
  </si>
  <si>
    <t>USEP SUPENDI</t>
  </si>
  <si>
    <t>usepsupendi62@gmail.com</t>
  </si>
  <si>
    <t>081563573536</t>
  </si>
  <si>
    <t>1AplFR_AWClxCAbTBqQ0XutkweFVhiKS2</t>
  </si>
  <si>
    <t>https://drive.google.com/file/d/1AplFR_AWClxCAbTBqQ0XutkweFVhiKS2/view?usp=drivesdk</t>
  </si>
  <si>
    <t>Document successfully created; Document successfully merged; PDF created; !!Error Sending Emails: Service invoked too many times for one day: email.; Run via form trigger as irchamriyadi2000@gmail.com; Timestamp: Sep 7 2021 2:10 AM</t>
  </si>
  <si>
    <t>Lestari Mahanani</t>
  </si>
  <si>
    <t>l.mahanani84@gmail.com</t>
  </si>
  <si>
    <t>085647021339</t>
  </si>
  <si>
    <t>1WqZcTz3GGttlwSF8TWPvkWecp_yWols4</t>
  </si>
  <si>
    <t>https://drive.google.com/file/d/1WqZcTz3GGttlwSF8TWPvkWecp_yWols4/view?usp=drivesdk</t>
  </si>
  <si>
    <t>Document successfully created; Document successfully merged; PDF created; !!Error Sending Emails: Service invoked too many times for one day: email.; Run via form trigger as irchamriyadi2000@gmail.com; Timestamp: Sep 7 2021 2:15 AM</t>
  </si>
  <si>
    <t>Tsarwah</t>
  </si>
  <si>
    <t>tsarwah@gmail.com</t>
  </si>
  <si>
    <t>081370747000</t>
  </si>
  <si>
    <t>Pengawas GUK</t>
  </si>
  <si>
    <t>1VlJkag0Dq7yNb1nHM-LF6jU8VihlH7Jd</t>
  </si>
  <si>
    <t>https://drive.google.com/file/d/1VlJkag0Dq7yNb1nHM-LF6jU8VihlH7Jd/view?usp=drivesdk</t>
  </si>
  <si>
    <t>Ir. SUPRIYONO</t>
  </si>
  <si>
    <t>supriyonotuban1966@gmail.com</t>
  </si>
  <si>
    <t>082230594441</t>
  </si>
  <si>
    <t>Tepat guna unt usaha budidaya....</t>
  </si>
  <si>
    <t>17kF1jC8wfHFxGu2UCJ-sRigstpm3-lnt</t>
  </si>
  <si>
    <t>https://drive.google.com/file/d/17kF1jC8wfHFxGu2UCJ-sRigstpm3-lnt/view?usp=drivesdk</t>
  </si>
  <si>
    <t>Document successfully created; Document successfully merged; PDF created; !!Error Sending Emails: Service invoked too many times for one day: email.; Run via form trigger as irchamriyadi2000@gmail.com; Timestamp: Sep 7 2021 2:16 AM</t>
  </si>
  <si>
    <t>ERLISA BA</t>
  </si>
  <si>
    <t>1uUzy54wt99ae6aEuLKNWoEKvncBmjnUy</t>
  </si>
  <si>
    <t>https://drive.google.com/file/d/1uUzy54wt99ae6aEuLKNWoEKvncBmjnUy/view?usp=drivesdk</t>
  </si>
  <si>
    <t>Mujahid Hasyim Asyari</t>
  </si>
  <si>
    <t>hasyimasyari507@gmail.com</t>
  </si>
  <si>
    <t>081329548864</t>
  </si>
  <si>
    <t>1cDp3zSzM3zuuQH-SrbSLcDvo0raUYlRJ</t>
  </si>
  <si>
    <t>https://drive.google.com/file/d/1cDp3zSzM3zuuQH-SrbSLcDvo0raUYlRJ/view?usp=drivesdk</t>
  </si>
  <si>
    <t>Document successfully created; Document successfully merged; PDF created; !!Error Sending Emails: Service invoked too many times for one day: email.; Run via form trigger as irchamriyadi2000@gmail.com; Timestamp: Sep 7 2021 2:17 AM</t>
  </si>
  <si>
    <t>Jumiati,A.Md</t>
  </si>
  <si>
    <t>jumiatinabawi@gmail.com</t>
  </si>
  <si>
    <t>085252389898</t>
  </si>
  <si>
    <t>Semoga semakin sukses</t>
  </si>
  <si>
    <t>1M_yS_jAnl-DvFgOQ13LBZ6zR0YML0hJE</t>
  </si>
  <si>
    <t>https://drive.google.com/file/d/1M_yS_jAnl-DvFgOQ13LBZ6zR0YML0hJE/view?usp=drivesdk</t>
  </si>
  <si>
    <t>Ilmu yang sangat bermanfaat bagi saya</t>
  </si>
  <si>
    <t>1ahWnm0hyr9eFkC8zzfXZoNd3lnlD9k0O</t>
  </si>
  <si>
    <t>https://drive.google.com/file/d/1ahWnm0hyr9eFkC8zzfXZoNd3lnlD9k0O/view?usp=drivesdk</t>
  </si>
  <si>
    <t>ABDUL WAHID</t>
  </si>
  <si>
    <t>wahitabdulwahit251@gmail.com</t>
  </si>
  <si>
    <t>085297028873</t>
  </si>
  <si>
    <t>1qVOa3uSoN0Jmvd7KrE6DdqUZt7x-3qDn</t>
  </si>
  <si>
    <t>https://drive.google.com/file/d/1qVOa3uSoN0Jmvd7KrE6DdqUZt7x-3qDn/view?usp=drivesdk</t>
  </si>
  <si>
    <t>Document successfully created; Document successfully merged; PDF created; !!Error Sending Emails: Service invoked too many times for one day: email.; Run via form trigger as irchamriyadi2000@gmail.com; Timestamp: Sep 7 2021 2:23 AM</t>
  </si>
  <si>
    <t>AFWAN,S.P</t>
  </si>
  <si>
    <t>afwan0501@gmail.com</t>
  </si>
  <si>
    <t>082324012979</t>
  </si>
  <si>
    <t>16PE8eXTRtN3xHVVsreVXntecBz2F4U4K</t>
  </si>
  <si>
    <t>https://drive.google.com/file/d/16PE8eXTRtN3xHVVsreVXntecBz2F4U4K/view?usp=drivesdk</t>
  </si>
  <si>
    <t>Document successfully created; Document successfully merged; PDF created; !!Error Sending Emails: Service invoked too many times for one day: email.; Run via form trigger as irchamriyadi2000@gmail.com; Timestamp: Sep 7 2021 2:25 AM</t>
  </si>
  <si>
    <t>ARMY KHURNIATI WULANJARI</t>
  </si>
  <si>
    <t>armykhurniatii@gmail.com</t>
  </si>
  <si>
    <t>081326536320</t>
  </si>
  <si>
    <t>1LbtIqCTeizDpRvXHzcgwDPVOzUcaOzYz</t>
  </si>
  <si>
    <t>https://drive.google.com/file/d/1LbtIqCTeizDpRvXHzcgwDPVOzUcaOzYz/view?usp=drivesdk</t>
  </si>
  <si>
    <t>Document successfully created; Document successfully merged; PDF created; !!Error Sending Emails: Service invoked too many times for one day: email.; Run via form trigger as irchamriyadi2000@gmail.com; Timestamp: Sep 7 2021 2:26 AM</t>
  </si>
  <si>
    <t>KARTIKA IKAWATI</t>
  </si>
  <si>
    <t>kartikaikawati0777@gmail.com</t>
  </si>
  <si>
    <t>085226117453</t>
  </si>
  <si>
    <t>1gsYW3PHpVG2vJo2DVjDZUyiILdDwzhAO</t>
  </si>
  <si>
    <t>https://drive.google.com/file/d/1gsYW3PHpVG2vJo2DVjDZUyiILdDwzhAO/view?usp=drivesdk</t>
  </si>
  <si>
    <t>RUSWANDI</t>
  </si>
  <si>
    <t>Galangruswandi71@gmail.com</t>
  </si>
  <si>
    <t>082300210715</t>
  </si>
  <si>
    <t>1_UW2A6Fo-2cbAMwFbH_E3O14k4AacSDq</t>
  </si>
  <si>
    <t>https://drive.google.com/file/d/1_UW2A6Fo-2cbAMwFbH_E3O14k4AacSDq/view?usp=drivesdk</t>
  </si>
  <si>
    <t>Document successfully created; Document successfully merged; PDF created; !!Error Sending Emails: Service invoked too many times for one day: email.; Run via form trigger as irchamriyadi2000@gmail.com; Timestamp: Sep 7 2021 2:30 AM</t>
  </si>
  <si>
    <t>Fitra Syawal Harahap, SP.,M.Agr</t>
  </si>
  <si>
    <t>fitrasyawalharahap@gmail.com</t>
  </si>
  <si>
    <t>081362160072</t>
  </si>
  <si>
    <t>Paten</t>
  </si>
  <si>
    <t>1q7XGFuz9BsKd1cP_P9IUWHQvSwQs4Z2B</t>
  </si>
  <si>
    <t>https://drive.google.com/file/d/1q7XGFuz9BsKd1cP_P9IUWHQvSwQs4Z2B/view?usp=drivesdk</t>
  </si>
  <si>
    <t>ILHAM,S.P</t>
  </si>
  <si>
    <t>ilhamsalumbia2018@gmail.com</t>
  </si>
  <si>
    <t>085249521849</t>
  </si>
  <si>
    <t xml:space="preserve">Materinya sangat bermanfaat </t>
  </si>
  <si>
    <t>1enkgso500iKtHwCZAfamauBjIkJ9cb9c</t>
  </si>
  <si>
    <t>https://drive.google.com/file/d/1enkgso500iKtHwCZAfamauBjIkJ9cb9c/view?usp=drivesdk</t>
  </si>
  <si>
    <t>Document successfully created; Document successfully merged; PDF created; !!Error Sending Emails: Service invoked too many times for one day: email.; Run via form trigger as irchamriyadi2000@gmail.com; Timestamp: Sep 7 2021 2:32 AM</t>
  </si>
  <si>
    <t>WAWAN GUNAWAN</t>
  </si>
  <si>
    <t>padiketanhitam@gmail.com</t>
  </si>
  <si>
    <t>085798249394</t>
  </si>
  <si>
    <t xml:space="preserve">Jayalah Pisang Indonesia, jadilah tuan rumah di negeri sendiri, </t>
  </si>
  <si>
    <t>1knsWWppDj4X7HwzGW4ssNdFBrCclfeMz</t>
  </si>
  <si>
    <t>https://drive.google.com/file/d/1knsWWppDj4X7HwzGW4ssNdFBrCclfeMz/view?usp=drivesdk</t>
  </si>
  <si>
    <t>Document successfully created; Document successfully merged; PDF created; !!Error Sending Emails: Service invoked too many times for one day: email.; Run via form trigger as irchamriyadi2000@gmail.com; Timestamp: Sep 7 2021 2:38 AM</t>
  </si>
  <si>
    <t>Shinta Citra Kusuma, S.P.</t>
  </si>
  <si>
    <t>shintakaisya@gmail.com</t>
  </si>
  <si>
    <t>081272608338</t>
  </si>
  <si>
    <t>Baik. Teruskan dan tingkatkan.</t>
  </si>
  <si>
    <t>1lym9H9rxT4K6BISOR4wOfujw-0NqBIKI</t>
  </si>
  <si>
    <t>https://drive.google.com/file/d/1lym9H9rxT4K6BISOR4wOfujw-0NqBIKI/view?usp=drivesdk</t>
  </si>
  <si>
    <t>Yanuansyah Arysontama, S.P</t>
  </si>
  <si>
    <t>arysontam@gmail.com</t>
  </si>
  <si>
    <t>08983434611</t>
  </si>
  <si>
    <t>terimakasih sudah menyediakan webinar/bimtek dengan tema "Produksi Benih Pisang Bermutu untuk Mendukung Pengembangan Kampung dan Kawasan Pisang Nasional"</t>
  </si>
  <si>
    <t>1qDthGfJb-p0cNBfy-GcRmqfImXHyHhyW</t>
  </si>
  <si>
    <t>https://drive.google.com/file/d/1qDthGfJb-p0cNBfy-GcRmqfImXHyHhyW/view?usp=drivesdk</t>
  </si>
  <si>
    <t>Lalu Marzuki,SP</t>
  </si>
  <si>
    <t>marzukilalu09@gmail.com</t>
  </si>
  <si>
    <t>081805272510</t>
  </si>
  <si>
    <t>1UNFy2buKaS91p6JQ1HQLYXJJPaIQ-4AF</t>
  </si>
  <si>
    <t>https://drive.google.com/file/d/1UNFy2buKaS91p6JQ1HQLYXJJPaIQ-4AF/view?usp=drivesdk</t>
  </si>
  <si>
    <t>Document successfully created; Document successfully merged; PDF created; !!Error Sending Emails: Service invoked too many times for one day: email.; Run via form trigger as irchamriyadi2000@gmail.com; Timestamp: Sep 7 2021 2:39 AM</t>
  </si>
  <si>
    <t>ANDI ARIS MUHIDIN, S.P.</t>
  </si>
  <si>
    <t>andi93arismuhidin@gmail.com</t>
  </si>
  <si>
    <t>085260053186</t>
  </si>
  <si>
    <t>1evlSbzZkdcQElYuWVAAKtY7tey5GUbHX</t>
  </si>
  <si>
    <t>https://drive.google.com/file/d/1evlSbzZkdcQElYuWVAAKtY7tey5GUbHX/view?usp=drivesdk</t>
  </si>
  <si>
    <t>Document successfully created; Document successfully merged; PDF created; !!Error Sending Emails: Service invoked too many times for one day: email.; Run via form trigger as irchamriyadi2000@gmail.com; Timestamp: Sep 7 2021 2:41 AM</t>
  </si>
  <si>
    <t>SURIYANTO</t>
  </si>
  <si>
    <t>suryantopopt@gmail.com</t>
  </si>
  <si>
    <t>083853732225</t>
  </si>
  <si>
    <t>Terimakasih sudah menyediakan webinar/bimtek dengan tema "Produksi Benih Pisang Bermutu Untuk Mendukung Pengembangan Kampung dan Kawasan Pisang Nasional" dan semoga bermanfaat</t>
  </si>
  <si>
    <t>1Kg1faL4OcQDGdg1Ar3mGpkwezQ7usdDE</t>
  </si>
  <si>
    <t>https://drive.google.com/file/d/1Kg1faL4OcQDGdg1Ar3mGpkwezQ7usdDE/view?usp=drivesdk</t>
  </si>
  <si>
    <t>MATKASAN, SP</t>
  </si>
  <si>
    <t>matakasanpopt081@gmail.com</t>
  </si>
  <si>
    <t>081268274344</t>
  </si>
  <si>
    <t>1cnl1FKmlsr2mCdybQBf9h6BSOphZnI4P</t>
  </si>
  <si>
    <t>https://drive.google.com/file/d/1cnl1FKmlsr2mCdybQBf9h6BSOphZnI4P/view?usp=drivesdk</t>
  </si>
  <si>
    <t>Document successfully created; Document successfully merged; PDF created; !!Error Sending Emails: Service invoked too many times for one day: email.; Run via form trigger as irchamriyadi2000@gmail.com; Timestamp: Sep 7 2021 2:42 AM</t>
  </si>
  <si>
    <t>Maulana nur fadli robbi</t>
  </si>
  <si>
    <t>maulanafadli1228@gmail.com</t>
  </si>
  <si>
    <t>088990009284</t>
  </si>
  <si>
    <t>Alfriane K. F. Tabalujan, SP</t>
  </si>
  <si>
    <t xml:space="preserve">alfrianetabalujan@gmail.com </t>
  </si>
  <si>
    <t>081244333551</t>
  </si>
  <si>
    <t>Sangat baik dan terus maju</t>
  </si>
  <si>
    <t>Job ID</t>
  </si>
  <si>
    <t>Job Name</t>
  </si>
  <si>
    <t>Template ID</t>
  </si>
  <si>
    <t>Data Sheet ID</t>
  </si>
  <si>
    <t>Header Row</t>
  </si>
  <si>
    <t>First Data Row</t>
  </si>
  <si>
    <t>File Name</t>
  </si>
  <si>
    <t>File Type</t>
  </si>
  <si>
    <t>Share As</t>
  </si>
  <si>
    <t>Folders</t>
  </si>
  <si>
    <t>Dynamic Folder Reference</t>
  </si>
  <si>
    <t>Conditionals</t>
  </si>
  <si>
    <t>Mode</t>
  </si>
  <si>
    <t>Append Breaks</t>
  </si>
  <si>
    <t>Tags</t>
  </si>
  <si>
    <t>Run On Time Trigger</t>
  </si>
  <si>
    <t>Time Trigger Frequency</t>
  </si>
  <si>
    <t>Run On Form Trigger</t>
  </si>
  <si>
    <t>Send Email And Share</t>
  </si>
  <si>
    <t>Email To</t>
  </si>
  <si>
    <t>Email CC</t>
  </si>
  <si>
    <t>Email BCC</t>
  </si>
  <si>
    <t>Email Reply To</t>
  </si>
  <si>
    <t>Email No Reply</t>
  </si>
  <si>
    <t>Email Subject</t>
  </si>
  <si>
    <t>Email Body</t>
  </si>
  <si>
    <t>Prevent Resharing</t>
  </si>
  <si>
    <t>Time Trigger Timestamp</t>
  </si>
  <si>
    <t>Form Trigger Timestamp</t>
  </si>
  <si>
    <t>_1630460680503</t>
  </si>
  <si>
    <t>Sertifikat Webinar Pisang 1</t>
  </si>
  <si>
    <t>1fyj2KRYEMpj7B11EB7u7GC3GrqOEsnjdFFCi1ckiuAs</t>
  </si>
  <si>
    <t>&lt;&lt;Nama&gt;&gt;</t>
  </si>
  <si>
    <t>PDF</t>
  </si>
  <si>
    <t>["1yOiBnHXHDpBhi5iCZcToxoYcRMb-Mjta"]</t>
  </si>
  <si>
    <t>[]</t>
  </si>
  <si>
    <t>MULTIPLE_OUTPUT</t>
  </si>
  <si>
    <t>[{"details":{"isUnmapped":false,"headerMap":"Nama"},"tag":"Nama","type":"STANDARD"}]</t>
  </si>
  <si>
    <t>&lt;&lt;Email&gt;&gt;</t>
  </si>
  <si>
    <t>Sertifikat Webinar Benih Pisang</t>
  </si>
  <si>
    <t>Berikut terkirim sertifikat Bimtek Online "Produksi Benih Pisang Bermutu Untuk Mendukung Kampung dan Kawasan Pisang Nasional". Terima Kasih</t>
  </si>
  <si>
    <t>2021-09-07T06:42:43.315Z</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</si>
</sst>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m/d/yyyy h:mm:ss"/>
  </numFmts>
  <fonts count="6">
    <font>
      <sz val="10.0"/>
      <color rgb="FF000000"/>
      <name val="Arial"/>
    </font>
    <font>
      <color theme="1"/>
      <name val="Arial"/>
    </font>
    <font>
      <b/>
      <i/>
      <color rgb="FF000000"/>
      <name val="Arial"/>
    </font>
    <font>
      <u/>
      <color rgb="FF0000FF"/>
    </font>
    <font>
      <u/>
      <color rgb="FF0000FF"/>
    </font>
    <font/>
  </fonts>
  <fills count="3">
    <fill>
      <patternFill patternType="none"/>
    </fill>
    <fill>
      <patternFill patternType="lightGray"/>
    </fill>
    <fill>
      <patternFill patternType="solid">
        <fgColor rgb="FFEFEFEF"/>
        <bgColor rgb="FFEFEFEF"/>
      </patternFill>
    </fill>
  </fills>
  <borders count="1">
    <border/>
  </borders>
  <cellStyleXfs count="1">
    <xf borderId="0" fillId="0" fontId="0" numFmtId="0" applyAlignment="1" applyFont="1"/>
  </cellStyleXfs>
  <cellXfs count="10">
    <xf borderId="0" fillId="0" fontId="0" numFmtId="0" xfId="0" applyAlignment="1" applyFont="1">
      <alignment readingOrder="0" shrinkToFit="0" vertical="bottom" wrapText="0"/>
    </xf>
    <xf borderId="0" fillId="0" fontId="1" numFmtId="0" xfId="0" applyFont="1"/>
    <xf borderId="0" fillId="2" fontId="2" numFmtId="0" xfId="0" applyAlignment="1" applyFill="1" applyFont="1">
      <alignment readingOrder="0"/>
    </xf>
    <xf borderId="0" fillId="0" fontId="1" numFmtId="164" xfId="0" applyAlignment="1" applyFont="1" applyNumberFormat="1">
      <alignment readingOrder="0"/>
    </xf>
    <xf borderId="0" fillId="0" fontId="1" numFmtId="0" xfId="0" applyAlignment="1" applyFont="1">
      <alignment readingOrder="0"/>
    </xf>
    <xf quotePrefix="1" borderId="0" fillId="0" fontId="1" numFmtId="0" xfId="0" applyAlignment="1" applyFont="1">
      <alignment readingOrder="0"/>
    </xf>
    <xf borderId="0" fillId="0" fontId="3" numFmtId="0" xfId="0" applyAlignment="1" applyFont="1">
      <alignment readingOrder="0"/>
    </xf>
    <xf borderId="0" fillId="0" fontId="4" numFmtId="0" xfId="0" applyFont="1"/>
    <xf borderId="0" fillId="0" fontId="5" numFmtId="0" xfId="0" applyAlignment="1" applyFont="1">
      <alignment readingOrder="0"/>
    </xf>
    <xf borderId="0" fillId="0" fontId="1" numFmtId="0" xfId="0" applyAlignment="1" applyFon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392" Type="http://schemas.openxmlformats.org/officeDocument/2006/relationships/hyperlink" Target="https://drive.google.com/file/d/1-d7UwVT7yjX948CH6K5n623cmX8exfYb/view?usp=drivesdk" TargetMode="External"/><Relationship Id="rId391" Type="http://schemas.openxmlformats.org/officeDocument/2006/relationships/hyperlink" Target="https://drive.google.com/file/d/154TxNH8VbCBxuH9O-Ro1eTpx6-rOOZmU/view?usp=drivesdk" TargetMode="External"/><Relationship Id="rId390" Type="http://schemas.openxmlformats.org/officeDocument/2006/relationships/hyperlink" Target="https://drive.google.com/file/d/1Z1gM_eUNt-umL4MWX-Jox1VMlMDfeRfe/view?usp=drivesdk" TargetMode="External"/><Relationship Id="rId1" Type="http://schemas.openxmlformats.org/officeDocument/2006/relationships/hyperlink" Target="https://drive.google.com/file/d/1pykhb9Y2myGRrue11pdFs1AWwSV_oYlM/view?usp=drivesdk" TargetMode="External"/><Relationship Id="rId2" Type="http://schemas.openxmlformats.org/officeDocument/2006/relationships/hyperlink" Target="https://drive.google.com/file/d/1anTfciwelZMRGU-GYdmvlqZ2fnCpBWbc/view?usp=drivesdk" TargetMode="External"/><Relationship Id="rId3" Type="http://schemas.openxmlformats.org/officeDocument/2006/relationships/hyperlink" Target="https://drive.google.com/file/d/1chdQIG-D50soxO_mBzG2qjgPGyP5Cedi/view?usp=drivesdk" TargetMode="External"/><Relationship Id="rId4" Type="http://schemas.openxmlformats.org/officeDocument/2006/relationships/hyperlink" Target="https://drive.google.com/file/d/1o1VVeiYCAKAaoRtaXBkId4MxLJDYRoNz/view?usp=drivesdk" TargetMode="External"/><Relationship Id="rId9" Type="http://schemas.openxmlformats.org/officeDocument/2006/relationships/hyperlink" Target="https://drive.google.com/file/d/1lpF46dA_TflxT8z-G1Q14uhfZFKqMG5r/view?usp=drivesdk" TargetMode="External"/><Relationship Id="rId385" Type="http://schemas.openxmlformats.org/officeDocument/2006/relationships/hyperlink" Target="https://drive.google.com/file/d/1KJQBFnXn80b5RPCtJYkp-dTYjSQz_oqk/view?usp=drivesdk" TargetMode="External"/><Relationship Id="rId384" Type="http://schemas.openxmlformats.org/officeDocument/2006/relationships/hyperlink" Target="https://drive.google.com/file/d/17fOj3QiE9d90-cLv9w6O-DmgciwXfzkp/view?usp=drivesdk" TargetMode="External"/><Relationship Id="rId383" Type="http://schemas.openxmlformats.org/officeDocument/2006/relationships/hyperlink" Target="https://drive.google.com/file/d/1DyqggFnykvmAjhbgAMCxPn3Crfc4Oo0N/view?usp=drivesdk" TargetMode="External"/><Relationship Id="rId382" Type="http://schemas.openxmlformats.org/officeDocument/2006/relationships/hyperlink" Target="https://drive.google.com/file/d/1SabP0hVBXnRW9eyNdh1OKJr61U8wDp6j/view?usp=drivesdk" TargetMode="External"/><Relationship Id="rId5" Type="http://schemas.openxmlformats.org/officeDocument/2006/relationships/hyperlink" Target="https://drive.google.com/file/d/1JAMgi8KwbMPxFzQBugLsA-V9h5AFj54k/view?usp=drivesdk" TargetMode="External"/><Relationship Id="rId389" Type="http://schemas.openxmlformats.org/officeDocument/2006/relationships/hyperlink" Target="https://drive.google.com/file/d/1Xi6x5Ng0LmySDR9Md-63SO9dneptGAWH/view?usp=drivesdk" TargetMode="External"/><Relationship Id="rId6" Type="http://schemas.openxmlformats.org/officeDocument/2006/relationships/hyperlink" Target="https://drive.google.com/file/d/1z8eIWYVZ1iJCnZz2SJLXEkIVgup5SfcF/view?usp=drivesdk" TargetMode="External"/><Relationship Id="rId388" Type="http://schemas.openxmlformats.org/officeDocument/2006/relationships/hyperlink" Target="https://drive.google.com/file/d/1-Pb6bEgCsWag7OM13laI1_2mKICgjwGF/view?usp=drivesdk" TargetMode="External"/><Relationship Id="rId7" Type="http://schemas.openxmlformats.org/officeDocument/2006/relationships/hyperlink" Target="https://drive.google.com/file/d/1uDWQG--0aSeViJGmCiKaYqS3yJZOdJGa/view?usp=drivesdk" TargetMode="External"/><Relationship Id="rId387" Type="http://schemas.openxmlformats.org/officeDocument/2006/relationships/hyperlink" Target="https://drive.google.com/file/d/1V9Q3EzRZd4v0qh3RYEJE-EwLbsq-Dz8N/view?usp=drivesdk" TargetMode="External"/><Relationship Id="rId8" Type="http://schemas.openxmlformats.org/officeDocument/2006/relationships/hyperlink" Target="https://drive.google.com/file/d/1mi4a9Xq0VG93vkd3JMDzj_cd3wlY1kpx/view?usp=drivesdk" TargetMode="External"/><Relationship Id="rId386" Type="http://schemas.openxmlformats.org/officeDocument/2006/relationships/hyperlink" Target="https://drive.google.com/file/d/1R5OGL8ZKrlqyyuA_Pq_fhMoy0wnlY90T/view?usp=drivesdk" TargetMode="External"/><Relationship Id="rId381" Type="http://schemas.openxmlformats.org/officeDocument/2006/relationships/hyperlink" Target="https://drive.google.com/file/d/10ux3PfLjAZWoNsHQZA1wcNTShKAhb1rN/view?usp=drivesdk" TargetMode="External"/><Relationship Id="rId380" Type="http://schemas.openxmlformats.org/officeDocument/2006/relationships/hyperlink" Target="https://drive.google.com/file/d/1TJSwcai88cCCk2cAi_BKZC3bxqVv15JY/view?usp=drivesdk" TargetMode="External"/><Relationship Id="rId379" Type="http://schemas.openxmlformats.org/officeDocument/2006/relationships/hyperlink" Target="https://drive.google.com/file/d/1cRk5rzWBTRSz8wtCmsDtEkD7o13PPn_L/view?usp=drivesdk" TargetMode="External"/><Relationship Id="rId374" Type="http://schemas.openxmlformats.org/officeDocument/2006/relationships/hyperlink" Target="https://drive.google.com/file/d/1CAnnYui9ymFinBXpeFMZtfTZm_M6bW6W/view?usp=drivesdk" TargetMode="External"/><Relationship Id="rId373" Type="http://schemas.openxmlformats.org/officeDocument/2006/relationships/hyperlink" Target="https://drive.google.com/file/d/1J-OX_7AhKO8RZJZxW4unF0FtKP9qaX9-/view?usp=drivesdk" TargetMode="External"/><Relationship Id="rId372" Type="http://schemas.openxmlformats.org/officeDocument/2006/relationships/hyperlink" Target="https://drive.google.com/file/d/1IdEf_UYoiMbf8Pv98kMa8yDJn8fQ7bCN/view?usp=drivesdk" TargetMode="External"/><Relationship Id="rId371" Type="http://schemas.openxmlformats.org/officeDocument/2006/relationships/hyperlink" Target="https://drive.google.com/file/d/1QXiJ0tdPp6rrKJxC0qMkFaBAwIhJb98M/view?usp=drivesdk" TargetMode="External"/><Relationship Id="rId378" Type="http://schemas.openxmlformats.org/officeDocument/2006/relationships/hyperlink" Target="https://drive.google.com/file/d/1U3b6d3PVuYf2ygIrCPpbF6Smed_8omei/view?usp=drivesdk" TargetMode="External"/><Relationship Id="rId377" Type="http://schemas.openxmlformats.org/officeDocument/2006/relationships/hyperlink" Target="https://drive.google.com/file/d/1_EO34Ska_OxnjxS6YTf7ccFgQRba9DbZ/view?usp=drivesdk" TargetMode="External"/><Relationship Id="rId376" Type="http://schemas.openxmlformats.org/officeDocument/2006/relationships/hyperlink" Target="https://drive.google.com/file/d/1Qk7_YwRZNHb5YOFym1QZilaFLrWKsvvt/view?usp=drivesdk" TargetMode="External"/><Relationship Id="rId375" Type="http://schemas.openxmlformats.org/officeDocument/2006/relationships/hyperlink" Target="https://drive.google.com/file/d/1zQcunbUmAgniMevzA4CfmKaDDZUdBZw4/view?usp=drivesdk" TargetMode="External"/><Relationship Id="rId396" Type="http://schemas.openxmlformats.org/officeDocument/2006/relationships/hyperlink" Target="https://drive.google.com/file/d/11CQF8wOS9oJkVo094wzQEI1uJGYFDYZK/view?usp=drivesdk" TargetMode="External"/><Relationship Id="rId395" Type="http://schemas.openxmlformats.org/officeDocument/2006/relationships/hyperlink" Target="https://drive.google.com/file/d/1NiKRRfUBmG_3xjDAVs1m79xBbwbIHDQw/view?usp=drivesdk" TargetMode="External"/><Relationship Id="rId394" Type="http://schemas.openxmlformats.org/officeDocument/2006/relationships/hyperlink" Target="https://drive.google.com/file/d/14j-5pr8BOXNS_wpdLpv7vlDprnv2XhuJ/view?usp=drivesdk" TargetMode="External"/><Relationship Id="rId393" Type="http://schemas.openxmlformats.org/officeDocument/2006/relationships/hyperlink" Target="https://drive.google.com/file/d/10X9K8CD2wn_y38QnqoteiVlJZteKm1ya/view?usp=drivesdk" TargetMode="External"/><Relationship Id="rId399" Type="http://schemas.openxmlformats.org/officeDocument/2006/relationships/hyperlink" Target="https://drive.google.com/file/d/1E8b6CRnGrOZ9ntLYQ9LZja4asnOXArV5/view?usp=drivesdk" TargetMode="External"/><Relationship Id="rId398" Type="http://schemas.openxmlformats.org/officeDocument/2006/relationships/hyperlink" Target="https://drive.google.com/file/d/1xo6TcbbMrC7q2O7K6tUaUdumS0aoboTB/view?usp=drivesdk" TargetMode="External"/><Relationship Id="rId397" Type="http://schemas.openxmlformats.org/officeDocument/2006/relationships/hyperlink" Target="https://drive.google.com/file/d/1Jr83m3bJK_QRclZPQbMpLnvwQakoqq1O/view?usp=drivesdk" TargetMode="External"/><Relationship Id="rId1730" Type="http://schemas.openxmlformats.org/officeDocument/2006/relationships/hyperlink" Target="https://drive.google.com/file/d/1mHaUSsP19387PbOqQK0RtNxX0d_FcSZo/view?usp=drivesdk" TargetMode="External"/><Relationship Id="rId1731" Type="http://schemas.openxmlformats.org/officeDocument/2006/relationships/hyperlink" Target="https://drive.google.com/file/d/18xsqKc8hzN90LGFS88pEt7mRm5CgeMo9/view?usp=drivesdk" TargetMode="External"/><Relationship Id="rId1732" Type="http://schemas.openxmlformats.org/officeDocument/2006/relationships/hyperlink" Target="https://drive.google.com/file/d/11gW79uuhdl3fd8LWStyOCHdwBuatInob/view?usp=drivesdk" TargetMode="External"/><Relationship Id="rId1733" Type="http://schemas.openxmlformats.org/officeDocument/2006/relationships/hyperlink" Target="https://drive.google.com/file/d/1S4b9P7W0QcHJsGUnTRjFoqa7hIAOxRIh/view?usp=drivesdk" TargetMode="External"/><Relationship Id="rId1734" Type="http://schemas.openxmlformats.org/officeDocument/2006/relationships/hyperlink" Target="https://drive.google.com/file/d/1J-CDMl45JCGR7UMkt7CrmB4i0Xw2AZi0/view?usp=drivesdk" TargetMode="External"/><Relationship Id="rId1735" Type="http://schemas.openxmlformats.org/officeDocument/2006/relationships/hyperlink" Target="https://drive.google.com/file/d/1JQRxEI5pOKOusRJaikGHqaKNHBu8NRak/view?usp=drivesdk" TargetMode="External"/><Relationship Id="rId1736" Type="http://schemas.openxmlformats.org/officeDocument/2006/relationships/hyperlink" Target="https://drive.google.com/file/d/1xlHbDAPTbG0JTrSeQBUBtBNCbxpj4g_L/view?usp=drivesdk" TargetMode="External"/><Relationship Id="rId1737" Type="http://schemas.openxmlformats.org/officeDocument/2006/relationships/hyperlink" Target="https://drive.google.com/file/d/1zgm29oqG4DluMdME_VhDlwRtCjbHUNLA/view?usp=drivesdk" TargetMode="External"/><Relationship Id="rId1738" Type="http://schemas.openxmlformats.org/officeDocument/2006/relationships/hyperlink" Target="https://drive.google.com/file/d/1s6WCIpGz8U2W7yR1VAoa7WWXU4_RxMCG/view?usp=drivesdk" TargetMode="External"/><Relationship Id="rId1739" Type="http://schemas.openxmlformats.org/officeDocument/2006/relationships/hyperlink" Target="https://drive.google.com/file/d/1UEgaRHzT0IBl2aq5b7AjRfeOoa6YNQSu/view?usp=drivesdk" TargetMode="External"/><Relationship Id="rId1720" Type="http://schemas.openxmlformats.org/officeDocument/2006/relationships/hyperlink" Target="https://drive.google.com/file/d/18-V-TTQjNLjHTlLfI_70cWq5JVxNLkA3/view?usp=drivesdk" TargetMode="External"/><Relationship Id="rId1721" Type="http://schemas.openxmlformats.org/officeDocument/2006/relationships/hyperlink" Target="https://drive.google.com/file/d/1AXAyLqflhYTpRTsZ8fQnA_58gu2C1vJP/view?usp=drivesdk" TargetMode="External"/><Relationship Id="rId1722" Type="http://schemas.openxmlformats.org/officeDocument/2006/relationships/hyperlink" Target="https://drive.google.com/file/d/1NwRh23UqGvqelih83D20h9sj6uQ2-GZ_/view?usp=drivesdk" TargetMode="External"/><Relationship Id="rId1723" Type="http://schemas.openxmlformats.org/officeDocument/2006/relationships/hyperlink" Target="https://drive.google.com/file/d/1jb9cdpImS5sF6gudGYYhDhlRfaEatYVI/view?usp=drivesdk" TargetMode="External"/><Relationship Id="rId1724" Type="http://schemas.openxmlformats.org/officeDocument/2006/relationships/hyperlink" Target="https://drive.google.com/file/d/1bcwPnsNt8DwimGszTYoTXr69-xR9QYrE/view?usp=drivesdk" TargetMode="External"/><Relationship Id="rId1725" Type="http://schemas.openxmlformats.org/officeDocument/2006/relationships/hyperlink" Target="https://drive.google.com/file/d/15f_XdksKmVBocy5CMyul4CWVNVv2yVnz/view?usp=drivesdk" TargetMode="External"/><Relationship Id="rId1726" Type="http://schemas.openxmlformats.org/officeDocument/2006/relationships/hyperlink" Target="https://drive.google.com/file/d/1t0gWLFBPbXlh-poDYy_jPo7ihufIAkR_/view?usp=drivesdk" TargetMode="External"/><Relationship Id="rId1727" Type="http://schemas.openxmlformats.org/officeDocument/2006/relationships/hyperlink" Target="https://drive.google.com/file/d/1yz6P-jI4r84PhKWbs02gYvtthzyVrUny/view?usp=drivesdk" TargetMode="External"/><Relationship Id="rId1728" Type="http://schemas.openxmlformats.org/officeDocument/2006/relationships/hyperlink" Target="https://drive.google.com/file/d/1ilZ6TYkdl2l4v5_q2HLX4jxzd9UqTCRa/view?usp=drivesdk" TargetMode="External"/><Relationship Id="rId1729" Type="http://schemas.openxmlformats.org/officeDocument/2006/relationships/hyperlink" Target="https://drive.google.com/file/d/1bwYPIKvTYryTJ_YsB14pgHpokM70zhqL/view?usp=drivesdk" TargetMode="External"/><Relationship Id="rId1752" Type="http://schemas.openxmlformats.org/officeDocument/2006/relationships/hyperlink" Target="https://drive.google.com/file/d/12XPlyO8MNiwqCE46y_RhR7GeyhzcixmF/view?usp=drivesdk" TargetMode="External"/><Relationship Id="rId1753" Type="http://schemas.openxmlformats.org/officeDocument/2006/relationships/hyperlink" Target="https://drive.google.com/file/d/12wfGPdhK8qQpZNDwu36-G3mjurWKLVvS/view?usp=drivesdk" TargetMode="External"/><Relationship Id="rId1754" Type="http://schemas.openxmlformats.org/officeDocument/2006/relationships/hyperlink" Target="https://drive.google.com/file/d/1N5WyxnpzMolOzO7jU6Y2h5N0CoyrMaYW/view?usp=drivesdk" TargetMode="External"/><Relationship Id="rId1755" Type="http://schemas.openxmlformats.org/officeDocument/2006/relationships/hyperlink" Target="https://drive.google.com/file/d/1X3VE5BlPjPOmGzRO_5d3nk7uE2DnlF8o/view?usp=drivesdk" TargetMode="External"/><Relationship Id="rId1756" Type="http://schemas.openxmlformats.org/officeDocument/2006/relationships/hyperlink" Target="https://drive.google.com/file/d/1TOKGeQFL9juKAb_eDWa8d6rtBdtMfGql/view?usp=drivesdk" TargetMode="External"/><Relationship Id="rId1757" Type="http://schemas.openxmlformats.org/officeDocument/2006/relationships/hyperlink" Target="https://drive.google.com/file/d/1TK814FIlPQvuD7gTuMt-HBE5urZRlzkb/view?usp=drivesdk" TargetMode="External"/><Relationship Id="rId1758" Type="http://schemas.openxmlformats.org/officeDocument/2006/relationships/hyperlink" Target="https://drive.google.com/file/d/1Vyh9-3Z4w262-t5V8lTKmaHELD9fYoaw/view?usp=drivesdk" TargetMode="External"/><Relationship Id="rId1759" Type="http://schemas.openxmlformats.org/officeDocument/2006/relationships/hyperlink" Target="https://drive.google.com/file/d/1k8Gmq0MYeBlW5RUMGCgBefQV4WjiTlD9/view?usp=drivesdk" TargetMode="External"/><Relationship Id="rId808" Type="http://schemas.openxmlformats.org/officeDocument/2006/relationships/hyperlink" Target="https://drive.google.com/file/d/1DexNgqQcF9cdFE2MMnKo3kiioTbG_veg/view?usp=drivesdk" TargetMode="External"/><Relationship Id="rId807" Type="http://schemas.openxmlformats.org/officeDocument/2006/relationships/hyperlink" Target="https://drive.google.com/file/d/19ojElrUr6mUSG5EtEGybmvFBjoO4UsNr/view?usp=drivesdk" TargetMode="External"/><Relationship Id="rId806" Type="http://schemas.openxmlformats.org/officeDocument/2006/relationships/hyperlink" Target="https://drive.google.com/file/d/1FvhsFXoXTukXh28aM04iKfFBxGiVEawU/view?usp=drivesdk" TargetMode="External"/><Relationship Id="rId805" Type="http://schemas.openxmlformats.org/officeDocument/2006/relationships/hyperlink" Target="https://drive.google.com/file/d/1CY3cfk0cvSATpg1bK__KY7L_H2NdSSlL/view?usp=drivesdk" TargetMode="External"/><Relationship Id="rId809" Type="http://schemas.openxmlformats.org/officeDocument/2006/relationships/hyperlink" Target="https://drive.google.com/file/d/17n84DcgVDQ9SwkV5gzNVNgD9Sba5RrRb/view?usp=drivesdk" TargetMode="External"/><Relationship Id="rId800" Type="http://schemas.openxmlformats.org/officeDocument/2006/relationships/hyperlink" Target="https://drive.google.com/file/d/1487owYXmOlPRT4Bp5l8Hj3rOKNEa3_O7/view?usp=drivesdk" TargetMode="External"/><Relationship Id="rId804" Type="http://schemas.openxmlformats.org/officeDocument/2006/relationships/hyperlink" Target="https://drive.google.com/file/d/14O80deg-w1bcHa9iGfJJC8bK91_55eEx/view?usp=drivesdk" TargetMode="External"/><Relationship Id="rId803" Type="http://schemas.openxmlformats.org/officeDocument/2006/relationships/hyperlink" Target="https://drive.google.com/file/d/1sm3oencSBkeo4pwhrBbmvB5PVHgMOxoj/view?usp=drivesdk" TargetMode="External"/><Relationship Id="rId802" Type="http://schemas.openxmlformats.org/officeDocument/2006/relationships/hyperlink" Target="https://drive.google.com/file/d/1Nw3I1zJSElexaBq0yk96omYsyFA3MnR3/view?usp=drivesdk" TargetMode="External"/><Relationship Id="rId801" Type="http://schemas.openxmlformats.org/officeDocument/2006/relationships/hyperlink" Target="https://drive.google.com/file/d/1wHtm5oRwdw0Q4wxxNInifpAs6XoVJuhl/view?usp=drivesdk" TargetMode="External"/><Relationship Id="rId1750" Type="http://schemas.openxmlformats.org/officeDocument/2006/relationships/hyperlink" Target="https://drive.google.com/file/d/1wSNgGsvHTVEc1CJdEzyPsiPlSUzNzGpg/view?usp=drivesdk" TargetMode="External"/><Relationship Id="rId1751" Type="http://schemas.openxmlformats.org/officeDocument/2006/relationships/hyperlink" Target="https://drive.google.com/file/d/1PBY5QHTHtMpnhj8zHrsqOnl12d7VZX-E/view?usp=drivesdk" TargetMode="External"/><Relationship Id="rId1741" Type="http://schemas.openxmlformats.org/officeDocument/2006/relationships/hyperlink" Target="https://drive.google.com/file/d/1-jNcfPgqlHwNBWA161suqi0Y0sfWcOOq/view?usp=drivesdk" TargetMode="External"/><Relationship Id="rId1742" Type="http://schemas.openxmlformats.org/officeDocument/2006/relationships/hyperlink" Target="https://drive.google.com/file/d/1WiYKGiF7kDmQLUw0JakEsSXzsfQP9gTj/view?usp=drivesdk" TargetMode="External"/><Relationship Id="rId1743" Type="http://schemas.openxmlformats.org/officeDocument/2006/relationships/hyperlink" Target="https://drive.google.com/file/d/1V44azTEfKgM5CJ7K_P3dxYc43AzMMKgr/view?usp=drivesdk" TargetMode="External"/><Relationship Id="rId1744" Type="http://schemas.openxmlformats.org/officeDocument/2006/relationships/hyperlink" Target="https://drive.google.com/file/d/1VCPDXZ4kHCKDRAwITLGXYgRjSLtyPPET/view?usp=drivesdk" TargetMode="External"/><Relationship Id="rId1745" Type="http://schemas.openxmlformats.org/officeDocument/2006/relationships/hyperlink" Target="https://drive.google.com/file/d/1ZY6jiLIHtFEpvP9GkACpO9pi4lBO7IcN/view?usp=drivesdk" TargetMode="External"/><Relationship Id="rId1746" Type="http://schemas.openxmlformats.org/officeDocument/2006/relationships/hyperlink" Target="https://drive.google.com/file/d/1q_udHC55gDKcBEQm5dNNwzBQYKbOj6MO/view?usp=drivesdk" TargetMode="External"/><Relationship Id="rId1747" Type="http://schemas.openxmlformats.org/officeDocument/2006/relationships/hyperlink" Target="https://drive.google.com/file/d/1ToVizr94yyz0-E0eMikWuhNAsltUJB0A/view?usp=drivesdk" TargetMode="External"/><Relationship Id="rId1748" Type="http://schemas.openxmlformats.org/officeDocument/2006/relationships/hyperlink" Target="https://drive.google.com/file/d/15Gn0CiA3F25Bn88HmvRAV7y56p7F423j/view?usp=drivesdk" TargetMode="External"/><Relationship Id="rId1749" Type="http://schemas.openxmlformats.org/officeDocument/2006/relationships/hyperlink" Target="https://drive.google.com/file/d/1Q65BPJUA6C_bX63zSX1MXkeX52-PVx3H/view?usp=drivesdk" TargetMode="External"/><Relationship Id="rId1740" Type="http://schemas.openxmlformats.org/officeDocument/2006/relationships/hyperlink" Target="https://drive.google.com/file/d/1-dWqyh5rC52dsNcWTJ6eBjkprePDQAG7/view?usp=drivesdk" TargetMode="External"/><Relationship Id="rId1710" Type="http://schemas.openxmlformats.org/officeDocument/2006/relationships/hyperlink" Target="https://drive.google.com/file/d/15ItMs9att_76VXUEIorfZYt8jnmBUAJn/view?usp=drivesdk" TargetMode="External"/><Relationship Id="rId1711" Type="http://schemas.openxmlformats.org/officeDocument/2006/relationships/hyperlink" Target="https://drive.google.com/file/d/1YkXf--ZrKErQiPQXC2eAQKHxmzyVoAup/view?usp=drivesdk" TargetMode="External"/><Relationship Id="rId1712" Type="http://schemas.openxmlformats.org/officeDocument/2006/relationships/hyperlink" Target="https://drive.google.com/file/d/1kw5jOr1aYKMbAVi2CKUIlJrh9kzuRSFx/view?usp=drivesdk" TargetMode="External"/><Relationship Id="rId1713" Type="http://schemas.openxmlformats.org/officeDocument/2006/relationships/hyperlink" Target="https://drive.google.com/file/d/1XUk4DRo37YBLPUKXI0S-64JmaLZTFhCz/view?usp=drivesdk" TargetMode="External"/><Relationship Id="rId1714" Type="http://schemas.openxmlformats.org/officeDocument/2006/relationships/hyperlink" Target="https://drive.google.com/file/d/19tu53r7DA9YEe4h9MDcI_2Kyv_LUO1ur/view?usp=drivesdk" TargetMode="External"/><Relationship Id="rId1715" Type="http://schemas.openxmlformats.org/officeDocument/2006/relationships/hyperlink" Target="https://drive.google.com/file/d/18Lbx2Y7oorndQR1bWmP0-NK8gy4P4qsH/view?usp=drivesdk" TargetMode="External"/><Relationship Id="rId1716" Type="http://schemas.openxmlformats.org/officeDocument/2006/relationships/hyperlink" Target="https://drive.google.com/file/d/1wzcBIHuGlsteSvcLcddDNqLZkSFGOjim/view?usp=drivesdk" TargetMode="External"/><Relationship Id="rId1717" Type="http://schemas.openxmlformats.org/officeDocument/2006/relationships/hyperlink" Target="https://drive.google.com/file/d/18Il3OQWs2rmBHjeHh6KRXBH-aRDvun6b/view?usp=drivesdk" TargetMode="External"/><Relationship Id="rId1718" Type="http://schemas.openxmlformats.org/officeDocument/2006/relationships/hyperlink" Target="https://drive.google.com/file/d/1yk4HRD9ICz-nSjZEGLvCfz1uZ9gzPnpy/view?usp=drivesdk" TargetMode="External"/><Relationship Id="rId1719" Type="http://schemas.openxmlformats.org/officeDocument/2006/relationships/hyperlink" Target="https://drive.google.com/file/d/1sO21Dxy3LPMERf1Zy_wosQNknZlTmSZj/view?usp=drivesdk" TargetMode="External"/><Relationship Id="rId1700" Type="http://schemas.openxmlformats.org/officeDocument/2006/relationships/hyperlink" Target="https://drive.google.com/file/d/1FdezSq0znVd9CPnf_8b-oDt3COO0Wu6z/view?usp=drivesdk" TargetMode="External"/><Relationship Id="rId1701" Type="http://schemas.openxmlformats.org/officeDocument/2006/relationships/hyperlink" Target="https://drive.google.com/file/d/1H1XPKHRu8eaCaM47AyZexo8uJohaR38u/view?usp=drivesdk" TargetMode="External"/><Relationship Id="rId1702" Type="http://schemas.openxmlformats.org/officeDocument/2006/relationships/hyperlink" Target="https://drive.google.com/file/d/1Kh5_Guv_LXrAKLKdlwrA4v_suprac1Hq/view?usp=drivesdk" TargetMode="External"/><Relationship Id="rId1703" Type="http://schemas.openxmlformats.org/officeDocument/2006/relationships/hyperlink" Target="https://drive.google.com/file/d/16M9JTj7CT4pjyiBs1wFbNDYkWHeIwldZ/view?usp=drivesdk" TargetMode="External"/><Relationship Id="rId1704" Type="http://schemas.openxmlformats.org/officeDocument/2006/relationships/hyperlink" Target="https://drive.google.com/file/d/1qpVkgi-p_--eOvAu3o1mNAbFOBgjetng/view?usp=drivesdk" TargetMode="External"/><Relationship Id="rId1705" Type="http://schemas.openxmlformats.org/officeDocument/2006/relationships/hyperlink" Target="https://drive.google.com/file/d/1-bbWCk_roGzhEP1A05cvkwizcxmJ1zq5/view?usp=drivesdk" TargetMode="External"/><Relationship Id="rId1706" Type="http://schemas.openxmlformats.org/officeDocument/2006/relationships/hyperlink" Target="https://drive.google.com/file/d/11LSRdpcK6MEH6DZHJy96RmZ62UlcDhbi/view?usp=drivesdk" TargetMode="External"/><Relationship Id="rId1707" Type="http://schemas.openxmlformats.org/officeDocument/2006/relationships/hyperlink" Target="https://drive.google.com/file/d/1FFnXsRzKFLxVGKRirC5kHa1ZPdlklZMB/view?usp=drivesdk" TargetMode="External"/><Relationship Id="rId1708" Type="http://schemas.openxmlformats.org/officeDocument/2006/relationships/hyperlink" Target="https://drive.google.com/file/d/1898VJpB5TUaA0u8LDD39g9X053lVPIKX/view?usp=drivesdk" TargetMode="External"/><Relationship Id="rId1709" Type="http://schemas.openxmlformats.org/officeDocument/2006/relationships/hyperlink" Target="https://drive.google.com/file/d/1_R-YcbEmEbH0qlUBm5tGf8VZ5I2ZPWpW/view?usp=drivesdk" TargetMode="External"/><Relationship Id="rId40" Type="http://schemas.openxmlformats.org/officeDocument/2006/relationships/hyperlink" Target="https://drive.google.com/file/d/165krIqpxHk2e23V4Zj0DNYyZIa3R_Cic/view?usp=drivesdk" TargetMode="External"/><Relationship Id="rId1334" Type="http://schemas.openxmlformats.org/officeDocument/2006/relationships/hyperlink" Target="https://drive.google.com/file/d/1s2yNHMKtJ7z75Kr1wu7aqfnGRfVVU23e/view?usp=drivesdk" TargetMode="External"/><Relationship Id="rId1335" Type="http://schemas.openxmlformats.org/officeDocument/2006/relationships/hyperlink" Target="https://drive.google.com/file/d/1GlCuHu07Z-IVi_-nFxkQsyxFAuCIvAOx/view?usp=drivesdk" TargetMode="External"/><Relationship Id="rId42" Type="http://schemas.openxmlformats.org/officeDocument/2006/relationships/hyperlink" Target="https://drive.google.com/file/d/113T_dFroz3WLgs1Bx8aa3qo0gfttnGFF/view?usp=drivesdk" TargetMode="External"/><Relationship Id="rId1336" Type="http://schemas.openxmlformats.org/officeDocument/2006/relationships/hyperlink" Target="https://drive.google.com/file/d/1C4-frHLLkbXHnZZ7iuX0pM1AVNfLavSh/view?usp=drivesdk" TargetMode="External"/><Relationship Id="rId41" Type="http://schemas.openxmlformats.org/officeDocument/2006/relationships/hyperlink" Target="https://drive.google.com/file/d/1bMU3ge8wBsxUj2E-qB8L5wLcs_dkam3Z/view?usp=drivesdk" TargetMode="External"/><Relationship Id="rId1337" Type="http://schemas.openxmlformats.org/officeDocument/2006/relationships/hyperlink" Target="https://drive.google.com/file/d/1eUSqC8ZnXAP8egioFvcxHzjZxFVdwd28/view?usp=drivesdk" TargetMode="External"/><Relationship Id="rId44" Type="http://schemas.openxmlformats.org/officeDocument/2006/relationships/hyperlink" Target="https://drive.google.com/file/d/1Rfjl8iCKtaQzKhTv-tLQiL3kzjl82g2N/view?usp=drivesdk" TargetMode="External"/><Relationship Id="rId1338" Type="http://schemas.openxmlformats.org/officeDocument/2006/relationships/hyperlink" Target="https://drive.google.com/file/d/1-DKFuobqR6dX0IGMgMSkZFlJh3NS6CvY/view?usp=drivesdk" TargetMode="External"/><Relationship Id="rId43" Type="http://schemas.openxmlformats.org/officeDocument/2006/relationships/hyperlink" Target="http://dr.ir.suswati.mp" TargetMode="External"/><Relationship Id="rId1339" Type="http://schemas.openxmlformats.org/officeDocument/2006/relationships/hyperlink" Target="https://drive.google.com/file/d/1I2oyxe_Ir5sPlOg-LsPGY-eqEo3WMo7s/view?usp=drivesdk" TargetMode="External"/><Relationship Id="rId46" Type="http://schemas.openxmlformats.org/officeDocument/2006/relationships/hyperlink" Target="https://drive.google.com/file/d/1KwH-_q3V5so8FWXSdbHwvozU8X9uizJm/view?usp=drivesdk" TargetMode="External"/><Relationship Id="rId45" Type="http://schemas.openxmlformats.org/officeDocument/2006/relationships/hyperlink" Target="https://drive.google.com/file/d/1mmSgpw4iFywTsBFLy70b_X4uJ5xnAs6-/view?usp=drivesdk" TargetMode="External"/><Relationship Id="rId745" Type="http://schemas.openxmlformats.org/officeDocument/2006/relationships/hyperlink" Target="https://drive.google.com/file/d/1njLwq5DBLdwwvkTiVULUalZxQZgX43Js/view?usp=drivesdk" TargetMode="External"/><Relationship Id="rId744" Type="http://schemas.openxmlformats.org/officeDocument/2006/relationships/hyperlink" Target="https://drive.google.com/file/d/1r3fRl-yRWoQjKXWAgBGZHka3K70o5VfC/view?usp=drivesdk" TargetMode="External"/><Relationship Id="rId743" Type="http://schemas.openxmlformats.org/officeDocument/2006/relationships/hyperlink" Target="https://drive.google.com/file/d/141BcvlUa3_NvPlCXU20rBDdsq-3-6TNU/view?usp=drivesdk" TargetMode="External"/><Relationship Id="rId742" Type="http://schemas.openxmlformats.org/officeDocument/2006/relationships/hyperlink" Target="https://drive.google.com/file/d/1BhdjLpKzBFcOxHCe6g3xkbU8G59wllHu/view?usp=drivesdk" TargetMode="External"/><Relationship Id="rId749" Type="http://schemas.openxmlformats.org/officeDocument/2006/relationships/hyperlink" Target="https://drive.google.com/file/d/18w0m4i_RqmhvvvYDTByaZCpEqyUg0mBp/view?usp=drivesdk" TargetMode="External"/><Relationship Id="rId748" Type="http://schemas.openxmlformats.org/officeDocument/2006/relationships/hyperlink" Target="https://drive.google.com/file/d/1YRDN-_f-s4QdkVdmglxaXaCNCcTd6N8p/view?usp=drivesdk" TargetMode="External"/><Relationship Id="rId747" Type="http://schemas.openxmlformats.org/officeDocument/2006/relationships/hyperlink" Target="https://drive.google.com/file/d/1KBHOdBYd9uaoPgYQueUt6rKdbDcEDgpH/view?usp=drivesdk" TargetMode="External"/><Relationship Id="rId746" Type="http://schemas.openxmlformats.org/officeDocument/2006/relationships/hyperlink" Target="https://drive.google.com/file/d/1fjsNyf5Wo6aJancUHAuAIOY-_F5mleC4/view?usp=drivesdk" TargetMode="External"/><Relationship Id="rId48" Type="http://schemas.openxmlformats.org/officeDocument/2006/relationships/hyperlink" Target="https://drive.google.com/file/d/1SutwFH9ypCFkMBOssfayEGpd0feHgIs2/view?usp=drivesdk" TargetMode="External"/><Relationship Id="rId47" Type="http://schemas.openxmlformats.org/officeDocument/2006/relationships/hyperlink" Target="https://drive.google.com/file/d/1ppgO5BiYKZIeprTlhcUxkBa1vNNmFsko/view?usp=drivesdk" TargetMode="External"/><Relationship Id="rId49" Type="http://schemas.openxmlformats.org/officeDocument/2006/relationships/hyperlink" Target="https://drive.google.com/file/d/1zOG1BXBUzn6vRKaJ5GgNWB9isQDrsZ8q/view?usp=drivesdk" TargetMode="External"/><Relationship Id="rId741" Type="http://schemas.openxmlformats.org/officeDocument/2006/relationships/hyperlink" Target="https://drive.google.com/file/d/1oNaLSUXcQH7aYF7twAC_ev0UFPqS0eVJ/view?usp=drivesdk" TargetMode="External"/><Relationship Id="rId1330" Type="http://schemas.openxmlformats.org/officeDocument/2006/relationships/hyperlink" Target="https://drive.google.com/file/d/1qOmwF_74ecr4PeJiPpb8MU-Zygz3IW1q/view?usp=drivesdk" TargetMode="External"/><Relationship Id="rId740" Type="http://schemas.openxmlformats.org/officeDocument/2006/relationships/hyperlink" Target="https://drive.google.com/file/d/1M0BSb9slnVqKZSasNgtySNEuhJFELa8d/view?usp=drivesdk" TargetMode="External"/><Relationship Id="rId1331" Type="http://schemas.openxmlformats.org/officeDocument/2006/relationships/hyperlink" Target="https://drive.google.com/file/d/1h_nNltMQLYJpw5_ZX8AXPPnctvTgX2SF/view?usp=drivesdk" TargetMode="External"/><Relationship Id="rId1332" Type="http://schemas.openxmlformats.org/officeDocument/2006/relationships/hyperlink" Target="https://drive.google.com/file/d/1Gh1ROqGr-bnkEL2qaFdqNiaECIYFGbjp/view?usp=drivesdk" TargetMode="External"/><Relationship Id="rId1333" Type="http://schemas.openxmlformats.org/officeDocument/2006/relationships/hyperlink" Target="https://drive.google.com/file/d/1s6sZQPAz39NcktTkVMNruPdsu-VQD7oz/view?usp=drivesdk" TargetMode="External"/><Relationship Id="rId1323" Type="http://schemas.openxmlformats.org/officeDocument/2006/relationships/hyperlink" Target="https://drive.google.com/file/d/1SRJIruZ0xEwcMgAiu0_7URMyifjTfR07/view?usp=drivesdk" TargetMode="External"/><Relationship Id="rId1324" Type="http://schemas.openxmlformats.org/officeDocument/2006/relationships/hyperlink" Target="https://drive.google.com/file/d/1sXDGrvgHvv8dmAwXYV0g5wXgEqbBhSSX/view?usp=drivesdk" TargetMode="External"/><Relationship Id="rId31" Type="http://schemas.openxmlformats.org/officeDocument/2006/relationships/hyperlink" Target="https://drive.google.com/file/d/1ayXnbz20XWz7YOGTNPSHCIY_WrrWzt5Z/view?usp=drivesdk" TargetMode="External"/><Relationship Id="rId1325" Type="http://schemas.openxmlformats.org/officeDocument/2006/relationships/hyperlink" Target="https://drive.google.com/file/d/1HXMhAD_kl1Ya3ebc5-sli8fA6QsmRdB6/view?usp=drivesdk" TargetMode="External"/><Relationship Id="rId30" Type="http://schemas.openxmlformats.org/officeDocument/2006/relationships/hyperlink" Target="https://drive.google.com/file/d/1hahJEL2IvrzhpAhaKGnz9kGMtcfRAdB9/view?usp=drivesdk" TargetMode="External"/><Relationship Id="rId1326" Type="http://schemas.openxmlformats.org/officeDocument/2006/relationships/hyperlink" Target="https://drive.google.com/file/d/1Pta_JnVsMH-XfL1exQ1wBp4PEnJCzLLP/view?usp=drivesdk" TargetMode="External"/><Relationship Id="rId33" Type="http://schemas.openxmlformats.org/officeDocument/2006/relationships/hyperlink" Target="https://drive.google.com/file/d/1pcw9jd94hOkdiI7JXwmdHMpJd0NgW8a3/view?usp=drivesdk" TargetMode="External"/><Relationship Id="rId1327" Type="http://schemas.openxmlformats.org/officeDocument/2006/relationships/hyperlink" Target="https://drive.google.com/file/d/1Jqj-lPzRU0jgdIN6Ysr45Nphwl6fua9Z/view?usp=drivesdk" TargetMode="External"/><Relationship Id="rId32" Type="http://schemas.openxmlformats.org/officeDocument/2006/relationships/hyperlink" Target="https://drive.google.com/file/d/173s8kykh-AhzM76ClIDVbAHe5DDrK9kV/view?usp=drivesdk" TargetMode="External"/><Relationship Id="rId1328" Type="http://schemas.openxmlformats.org/officeDocument/2006/relationships/hyperlink" Target="https://drive.google.com/file/d/1auwGjOO2Jz-PPB9M8ekv54frK9Fhwr_L/view?usp=drivesdk" TargetMode="External"/><Relationship Id="rId35" Type="http://schemas.openxmlformats.org/officeDocument/2006/relationships/hyperlink" Target="https://drive.google.com/file/d/1mN18PadqvbshHiT0DYborNfmfcqe58Cv/view?usp=drivesdk" TargetMode="External"/><Relationship Id="rId1329" Type="http://schemas.openxmlformats.org/officeDocument/2006/relationships/hyperlink" Target="https://drive.google.com/file/d/1bgKNw0wad4b3D_xq04fzOfOpFIkmHHbs/view?usp=drivesdk" TargetMode="External"/><Relationship Id="rId34" Type="http://schemas.openxmlformats.org/officeDocument/2006/relationships/hyperlink" Target="https://drive.google.com/file/d/1icpWzOPvBDg82kV6HVog860qVP26D5cK/view?usp=drivesdk" TargetMode="External"/><Relationship Id="rId739" Type="http://schemas.openxmlformats.org/officeDocument/2006/relationships/hyperlink" Target="https://drive.google.com/file/d/1VZkQ2IvqlXM7HxPL8YgQwe-XvteC5o8l/view?usp=drivesdk" TargetMode="External"/><Relationship Id="rId734" Type="http://schemas.openxmlformats.org/officeDocument/2006/relationships/hyperlink" Target="https://drive.google.com/file/d/11PJJBt1f0lgd8q-h5iJ2JQM878plrIPO/view?usp=drivesdk" TargetMode="External"/><Relationship Id="rId733" Type="http://schemas.openxmlformats.org/officeDocument/2006/relationships/hyperlink" Target="https://drive.google.com/file/d/1PfYA-F6ho9ieWt8TtMoRbH8f_M-aLRKN/view?usp=drivesdk" TargetMode="External"/><Relationship Id="rId732" Type="http://schemas.openxmlformats.org/officeDocument/2006/relationships/hyperlink" Target="https://drive.google.com/file/d/1f_ixjyFXHhvioheWMD2X2ue5xpgtlar-/view?usp=drivesdk" TargetMode="External"/><Relationship Id="rId731" Type="http://schemas.openxmlformats.org/officeDocument/2006/relationships/hyperlink" Target="https://drive.google.com/file/d/1Qg4iS38bsAuTMJ2jayc9ti8buiKWZCBN/view?usp=drivesdk" TargetMode="External"/><Relationship Id="rId738" Type="http://schemas.openxmlformats.org/officeDocument/2006/relationships/hyperlink" Target="https://drive.google.com/file/d/1MJBaVzuMsfzixTqot-_4MRuXs_GyRRNj/view?usp=drivesdk" TargetMode="External"/><Relationship Id="rId737" Type="http://schemas.openxmlformats.org/officeDocument/2006/relationships/hyperlink" Target="https://drive.google.com/file/d/18rFOUBt0TjXHre-5Cw_jm3xuU8xxytBU/view?usp=drivesdk" TargetMode="External"/><Relationship Id="rId736" Type="http://schemas.openxmlformats.org/officeDocument/2006/relationships/hyperlink" Target="https://drive.google.com/file/d/1aqKqDAmsv-G8cGkRpCsv5uM3ucSdyt9l/view?usp=drivesdk" TargetMode="External"/><Relationship Id="rId735" Type="http://schemas.openxmlformats.org/officeDocument/2006/relationships/hyperlink" Target="https://drive.google.com/file/d/1x3uwylnJ5yzVqVXOJPKwbbF1pm2mG25H/view?usp=drivesdk" TargetMode="External"/><Relationship Id="rId37" Type="http://schemas.openxmlformats.org/officeDocument/2006/relationships/hyperlink" Target="https://drive.google.com/file/d/1x-qMsIlnUSYqHwMlCk8Y7jGun_sMyYcI/view?usp=drivesdk" TargetMode="External"/><Relationship Id="rId36" Type="http://schemas.openxmlformats.org/officeDocument/2006/relationships/hyperlink" Target="https://drive.google.com/file/d/1QTCu8cRn1-mrB3F4kP_Qia-GjrxzLqv0/view?usp=drivesdk" TargetMode="External"/><Relationship Id="rId39" Type="http://schemas.openxmlformats.org/officeDocument/2006/relationships/hyperlink" Target="https://drive.google.com/file/d/1pZ_AYmb4A9QROCOqM2-g5FwAIf-49Rur/view?usp=drivesdk" TargetMode="External"/><Relationship Id="rId38" Type="http://schemas.openxmlformats.org/officeDocument/2006/relationships/hyperlink" Target="https://drive.google.com/file/d/1L8NySeTWagO1tY6AI-i8TDu5xjnHwODA/view?usp=drivesdk" TargetMode="External"/><Relationship Id="rId730" Type="http://schemas.openxmlformats.org/officeDocument/2006/relationships/hyperlink" Target="https://drive.google.com/file/d/1tkZNYUbcSwQGkgGMX579SJcHjoXyV9dI/view?usp=drivesdk" TargetMode="External"/><Relationship Id="rId1320" Type="http://schemas.openxmlformats.org/officeDocument/2006/relationships/hyperlink" Target="https://drive.google.com/file/d/1AU3ZR3MrtftjmVma8exEL9HN_ApMkTAJ/view?usp=drivesdk" TargetMode="External"/><Relationship Id="rId1321" Type="http://schemas.openxmlformats.org/officeDocument/2006/relationships/hyperlink" Target="https://drive.google.com/file/d/1cX1N-ifp4NZectYAVEy3n4Ekax0XEu1E/view?usp=drivesdk" TargetMode="External"/><Relationship Id="rId1322" Type="http://schemas.openxmlformats.org/officeDocument/2006/relationships/hyperlink" Target="https://drive.google.com/file/d/1mkH-NO9bipLtadOVky1zmiLcf4qoMoKW/view?usp=drivesdk" TargetMode="External"/><Relationship Id="rId1356" Type="http://schemas.openxmlformats.org/officeDocument/2006/relationships/hyperlink" Target="https://drive.google.com/file/d/1q66i_tWdXFvG9MI-zVBbndEBxRH2jmGp/view?usp=drivesdk" TargetMode="External"/><Relationship Id="rId1357" Type="http://schemas.openxmlformats.org/officeDocument/2006/relationships/hyperlink" Target="https://drive.google.com/file/d/1XYnXEmQKghHqmjDMH4V2Q3hq-dp3aO5Q/view?usp=drivesdk" TargetMode="External"/><Relationship Id="rId20" Type="http://schemas.openxmlformats.org/officeDocument/2006/relationships/hyperlink" Target="https://drive.google.com/file/d/1Or0xPP9NLPrEp7k3sG-00G8at23xa_MM/view?usp=drivesdk" TargetMode="External"/><Relationship Id="rId1358" Type="http://schemas.openxmlformats.org/officeDocument/2006/relationships/hyperlink" Target="https://drive.google.com/file/d/1b5t6hUEeI6o0STmKDLxA8-mnkT0Vnaqz/view?usp=drivesdk" TargetMode="External"/><Relationship Id="rId1359" Type="http://schemas.openxmlformats.org/officeDocument/2006/relationships/hyperlink" Target="https://drive.google.com/file/d/1oXh-bhtbGTSv58AIUFiAFzXwwvgFbYgG/view?usp=drivesdk" TargetMode="External"/><Relationship Id="rId22" Type="http://schemas.openxmlformats.org/officeDocument/2006/relationships/hyperlink" Target="https://drive.google.com/file/d/1TgfUENXLgCYL9-tOGyccUMIMHTBlny48/view?usp=drivesdk" TargetMode="External"/><Relationship Id="rId21" Type="http://schemas.openxmlformats.org/officeDocument/2006/relationships/hyperlink" Target="https://drive.google.com/file/d/1F7s4mVJkhn42w5UjJ9iSFr6wEUqenFio/view?usp=drivesdk" TargetMode="External"/><Relationship Id="rId24" Type="http://schemas.openxmlformats.org/officeDocument/2006/relationships/hyperlink" Target="https://drive.google.com/file/d/1rC4f5qo5VP4A8XYd42V39xWAOdsXuegl/view?usp=drivesdk" TargetMode="External"/><Relationship Id="rId23" Type="http://schemas.openxmlformats.org/officeDocument/2006/relationships/hyperlink" Target="https://drive.google.com/file/d/1zoT_5HSSW0B6w6Mhs_JvpU2HFAHpZkHa/view?usp=drivesdk" TargetMode="External"/><Relationship Id="rId767" Type="http://schemas.openxmlformats.org/officeDocument/2006/relationships/hyperlink" Target="https://drive.google.com/file/d/1c8SMDnBJsJyVu2zq-vIPt1rSsxo1lLBJ/view?usp=drivesdk" TargetMode="External"/><Relationship Id="rId766" Type="http://schemas.openxmlformats.org/officeDocument/2006/relationships/hyperlink" Target="https://drive.google.com/file/d/1--G7VYfx9Qc7QBOUOFDk6Lx0sjs2e2-c/view?usp=drivesdk" TargetMode="External"/><Relationship Id="rId765" Type="http://schemas.openxmlformats.org/officeDocument/2006/relationships/hyperlink" Target="https://drive.google.com/file/d/1aHr2Ws0WwKlaSjheTC3vpxEZ7g4QhGET/view?usp=drivesdk" TargetMode="External"/><Relationship Id="rId764" Type="http://schemas.openxmlformats.org/officeDocument/2006/relationships/hyperlink" Target="https://drive.google.com/file/d/1U-mIFVez-SiZtfAMg4cML2v-nD73AvlO/view?usp=drivesdk" TargetMode="External"/><Relationship Id="rId769" Type="http://schemas.openxmlformats.org/officeDocument/2006/relationships/hyperlink" Target="https://drive.google.com/file/d/1x2T4qc8UfRfpeig45psGhHZgzdCLCL95/view?usp=drivesdk" TargetMode="External"/><Relationship Id="rId768" Type="http://schemas.openxmlformats.org/officeDocument/2006/relationships/hyperlink" Target="https://drive.google.com/file/d/1_B62K1Znc3xN0DSJRaJSd-_3Y-iWvtoQ/view?usp=drivesdk" TargetMode="External"/><Relationship Id="rId26" Type="http://schemas.openxmlformats.org/officeDocument/2006/relationships/hyperlink" Target="https://drive.google.com/file/d/17QOJZlYF19fetrcOLc4BQBTvG8XfVY0O/view?usp=drivesdk" TargetMode="External"/><Relationship Id="rId25" Type="http://schemas.openxmlformats.org/officeDocument/2006/relationships/hyperlink" Target="https://drive.google.com/file/d/1zsWP-HA-Ea7wWtfKEvua9EwzMdyeSEcF/view?usp=drivesdk" TargetMode="External"/><Relationship Id="rId28" Type="http://schemas.openxmlformats.org/officeDocument/2006/relationships/hyperlink" Target="https://drive.google.com/file/d/1XUiaqaJ1urC0o6AZaZ09d2sf3S7qH1Pv/view?usp=drivesdk" TargetMode="External"/><Relationship Id="rId1350" Type="http://schemas.openxmlformats.org/officeDocument/2006/relationships/hyperlink" Target="https://drive.google.com/file/d/1PuEmESqGvdhyLJilD0acYgSg8iJcm2LN/view?usp=drivesdk" TargetMode="External"/><Relationship Id="rId27" Type="http://schemas.openxmlformats.org/officeDocument/2006/relationships/hyperlink" Target="https://drive.google.com/file/d/1eI8EKFlw0g4MJetfoJDOoiT-hJmNHa-P/view?usp=drivesdk" TargetMode="External"/><Relationship Id="rId1351" Type="http://schemas.openxmlformats.org/officeDocument/2006/relationships/hyperlink" Target="https://drive.google.com/file/d/11P39rI-SwbdhuBeu2stpAUdXFQN6hfPa/view?usp=drivesdk" TargetMode="External"/><Relationship Id="rId763" Type="http://schemas.openxmlformats.org/officeDocument/2006/relationships/hyperlink" Target="https://drive.google.com/file/d/1UFqCXhQs5z1Set-5_Cpfs3NbVjg8iEv5/view?usp=drivesdk" TargetMode="External"/><Relationship Id="rId1352" Type="http://schemas.openxmlformats.org/officeDocument/2006/relationships/hyperlink" Target="https://drive.google.com/file/d/1E5RCwa5kbgiDwqKfT0YexCeaby8ScQxP/view?usp=drivesdk" TargetMode="External"/><Relationship Id="rId29" Type="http://schemas.openxmlformats.org/officeDocument/2006/relationships/hyperlink" Target="https://drive.google.com/file/d/127aYCA2DKkKMqdO_vLLdf1HHIdswbxuF/view?usp=drivesdk" TargetMode="External"/><Relationship Id="rId762" Type="http://schemas.openxmlformats.org/officeDocument/2006/relationships/hyperlink" Target="https://drive.google.com/file/d/11MzheQgYGMnr77jsuWutJYFafnhaJ0En/view?usp=drivesdk" TargetMode="External"/><Relationship Id="rId1353" Type="http://schemas.openxmlformats.org/officeDocument/2006/relationships/hyperlink" Target="https://drive.google.com/file/d/1kfnTSUM4D5rdiaD8YfSywkvaRDjT3y3S/view?usp=drivesdk" TargetMode="External"/><Relationship Id="rId761" Type="http://schemas.openxmlformats.org/officeDocument/2006/relationships/hyperlink" Target="https://drive.google.com/file/d/1KrcV9NY0HA5qJJeceZ38-RR40bnqs9qQ/view?usp=drivesdk" TargetMode="External"/><Relationship Id="rId1354" Type="http://schemas.openxmlformats.org/officeDocument/2006/relationships/hyperlink" Target="https://drive.google.com/file/d/1Op6DgGl15xPTU90tr9b1IQ5qlr8RsLIZ/view?usp=drivesdk" TargetMode="External"/><Relationship Id="rId760" Type="http://schemas.openxmlformats.org/officeDocument/2006/relationships/hyperlink" Target="https://drive.google.com/file/d/1S1X7a2oWbZ-RYMj9c7s2P22LpkM6LdnQ/view?usp=drivesdk" TargetMode="External"/><Relationship Id="rId1355" Type="http://schemas.openxmlformats.org/officeDocument/2006/relationships/hyperlink" Target="https://drive.google.com/file/d/1f1K3YZbP0DHDrSMeqbw1Adww60xfnfDk/view?usp=drivesdk" TargetMode="External"/><Relationship Id="rId1345" Type="http://schemas.openxmlformats.org/officeDocument/2006/relationships/hyperlink" Target="https://drive.google.com/file/d/106YZNM5OS77XOGQyX80EoMVPSxM8a7Px/view?usp=drivesdk" TargetMode="External"/><Relationship Id="rId1346" Type="http://schemas.openxmlformats.org/officeDocument/2006/relationships/hyperlink" Target="https://drive.google.com/file/d/1ZQOTeDLbX49HqPXrQjkrRHQbkvoTC0QE/view?usp=drivesdk" TargetMode="External"/><Relationship Id="rId1347" Type="http://schemas.openxmlformats.org/officeDocument/2006/relationships/hyperlink" Target="https://drive.google.com/file/d/1Fri6jRH8Wxg-K7ZjG6Ml0KarHnlCn6Xc/view?usp=drivesdk" TargetMode="External"/><Relationship Id="rId1348" Type="http://schemas.openxmlformats.org/officeDocument/2006/relationships/hyperlink" Target="https://drive.google.com/file/d/14pJcEsHGZkYNdJXM6EuV3ApTFVd7seHc/view?usp=drivesdk" TargetMode="External"/><Relationship Id="rId11" Type="http://schemas.openxmlformats.org/officeDocument/2006/relationships/hyperlink" Target="https://drive.google.com/file/d/1cCVcGolHQmuRMdgura54YA5qfyjtsWC5/view?usp=drivesdk" TargetMode="External"/><Relationship Id="rId1349" Type="http://schemas.openxmlformats.org/officeDocument/2006/relationships/hyperlink" Target="https://drive.google.com/file/d/1p0-HSRkH8uA25t0MRKrdQr69y710x02J/view?usp=drivesdk" TargetMode="External"/><Relationship Id="rId10" Type="http://schemas.openxmlformats.org/officeDocument/2006/relationships/hyperlink" Target="https://drive.google.com/file/d/17gJrRliPUtenQVDHMU2cobMIpr3jU6Ux/view?usp=drivesdk" TargetMode="External"/><Relationship Id="rId13" Type="http://schemas.openxmlformats.org/officeDocument/2006/relationships/hyperlink" Target="https://drive.google.com/file/d/1g-BSQDmjpoGxXUgB5OouBahd2yPiEsRj/view?usp=drivesdk" TargetMode="External"/><Relationship Id="rId12" Type="http://schemas.openxmlformats.org/officeDocument/2006/relationships/hyperlink" Target="https://drive.google.com/file/d/1AHQvDdnI0ql-ATL_rJV4zef9jHstbUGx/view?usp=drivesdk" TargetMode="External"/><Relationship Id="rId756" Type="http://schemas.openxmlformats.org/officeDocument/2006/relationships/hyperlink" Target="https://drive.google.com/file/d/19PJ_eUcdYgdKlK559PHvQ4AOOwXeSdSA/view?usp=drivesdk" TargetMode="External"/><Relationship Id="rId755" Type="http://schemas.openxmlformats.org/officeDocument/2006/relationships/hyperlink" Target="https://drive.google.com/file/d/1qVTZPTLdlXO6e7v2xYysX1eoosu94cQl/view?usp=drivesdk" TargetMode="External"/><Relationship Id="rId754" Type="http://schemas.openxmlformats.org/officeDocument/2006/relationships/hyperlink" Target="https://drive.google.com/file/d/1sE5knmf-PVZQVG394Zi5DYfl5C7UdaQX/view?usp=drivesdk" TargetMode="External"/><Relationship Id="rId753" Type="http://schemas.openxmlformats.org/officeDocument/2006/relationships/hyperlink" Target="https://drive.google.com/file/d/1C8lj52vYlEQnlNen0AO__VvaWmLxfLQi/view?usp=drivesdk" TargetMode="External"/><Relationship Id="rId759" Type="http://schemas.openxmlformats.org/officeDocument/2006/relationships/hyperlink" Target="https://drive.google.com/file/d/1O5bDeXvpwJbpRoCFhkM_pEiyGiIvr83C/view?usp=drivesdk" TargetMode="External"/><Relationship Id="rId758" Type="http://schemas.openxmlformats.org/officeDocument/2006/relationships/hyperlink" Target="https://drive.google.com/file/d/1TZHBZM72WZiNb1aB8EkrkozHqH5L6-zO/view?usp=drivesdk" TargetMode="External"/><Relationship Id="rId757" Type="http://schemas.openxmlformats.org/officeDocument/2006/relationships/hyperlink" Target="https://drive.google.com/file/d/14jijX_Rj7wQlcc46wjcy-Bb6qX7Zy1ew/view?usp=drivesdk" TargetMode="External"/><Relationship Id="rId15" Type="http://schemas.openxmlformats.org/officeDocument/2006/relationships/hyperlink" Target="https://drive.google.com/file/d/1S9_p4VYn4ubABgILeEeQZylcDn0RIYpp/view?usp=drivesdk" TargetMode="External"/><Relationship Id="rId14" Type="http://schemas.openxmlformats.org/officeDocument/2006/relationships/hyperlink" Target="https://drive.google.com/file/d/1xcUw9D58Fc-2rQVWzeyeCgtMxY-HsQah/view?usp=drivesdk" TargetMode="External"/><Relationship Id="rId17" Type="http://schemas.openxmlformats.org/officeDocument/2006/relationships/hyperlink" Target="https://drive.google.com/file/d/1Txxlcfq-EcReJIrLhZqkk9L8ZeiCALiz/view?usp=drivesdk" TargetMode="External"/><Relationship Id="rId16" Type="http://schemas.openxmlformats.org/officeDocument/2006/relationships/hyperlink" Target="https://drive.google.com/file/d/1nSDygUAvGM4CLkRwF75KppcMF4-rE_S7/view?usp=drivesdk" TargetMode="External"/><Relationship Id="rId1340" Type="http://schemas.openxmlformats.org/officeDocument/2006/relationships/hyperlink" Target="https://drive.google.com/file/d/1LC_bQrEIOFwIfIDmtZ5h_oDaD6OpXFXH/view?usp=drivesdk" TargetMode="External"/><Relationship Id="rId19" Type="http://schemas.openxmlformats.org/officeDocument/2006/relationships/hyperlink" Target="https://drive.google.com/file/d/1TkeZTqaqedVtlZrmxjetZYiOrn6JUAys/view?usp=drivesdk" TargetMode="External"/><Relationship Id="rId752" Type="http://schemas.openxmlformats.org/officeDocument/2006/relationships/hyperlink" Target="https://drive.google.com/file/d/1DWQHA6XoRmDNW91vJJaUDs01UbCOHj55/view?usp=drivesdk" TargetMode="External"/><Relationship Id="rId1341" Type="http://schemas.openxmlformats.org/officeDocument/2006/relationships/hyperlink" Target="https://drive.google.com/file/d/1Qa8ocP5sIL0l34RWNzg8a-ZobhKu8F_E/view?usp=drivesdk" TargetMode="External"/><Relationship Id="rId18" Type="http://schemas.openxmlformats.org/officeDocument/2006/relationships/hyperlink" Target="https://drive.google.com/file/d/1vn6JNGkjgThBFy3JvjUi9UTNX3DY9VYT/view?usp=drivesdk" TargetMode="External"/><Relationship Id="rId751" Type="http://schemas.openxmlformats.org/officeDocument/2006/relationships/hyperlink" Target="https://drive.google.com/file/d/1hxNQdlzQ0gAtyeEo-rWTzORnxZKThKMe/view?usp=drivesdk" TargetMode="External"/><Relationship Id="rId1342" Type="http://schemas.openxmlformats.org/officeDocument/2006/relationships/hyperlink" Target="https://drive.google.com/file/d/167a62qhqZt34_uglU1JU0MF8te_7izf7/view?usp=drivesdk" TargetMode="External"/><Relationship Id="rId750" Type="http://schemas.openxmlformats.org/officeDocument/2006/relationships/hyperlink" Target="https://drive.google.com/file/d/1YqdWbQPWEj3zdcvDOPBQqMY1uMiOukTC/view?usp=drivesdk" TargetMode="External"/><Relationship Id="rId1343" Type="http://schemas.openxmlformats.org/officeDocument/2006/relationships/hyperlink" Target="https://drive.google.com/file/d/1iwPY4We1snHk98SZTdShdsv6a2x3ULTj/view?usp=drivesdk" TargetMode="External"/><Relationship Id="rId1344" Type="http://schemas.openxmlformats.org/officeDocument/2006/relationships/hyperlink" Target="https://drive.google.com/file/d/1bryJB-SrDwFaRD5Y86SaohISqF9vxvBq/view?usp=drivesdk" TargetMode="External"/><Relationship Id="rId84" Type="http://schemas.openxmlformats.org/officeDocument/2006/relationships/hyperlink" Target="https://drive.google.com/file/d/1K-9exG9TiVPqdq-Ro9Yk6V_3yQahYeu5/view?usp=drivesdk" TargetMode="External"/><Relationship Id="rId1774" Type="http://schemas.openxmlformats.org/officeDocument/2006/relationships/hyperlink" Target="https://drive.google.com/file/d/1l3EjMsXTQd2Qq-bqxCWy3scfcqNI5ibs/view?usp=drivesdk" TargetMode="External"/><Relationship Id="rId83" Type="http://schemas.openxmlformats.org/officeDocument/2006/relationships/hyperlink" Target="https://drive.google.com/file/d/16U0MgBOB5-hKzWpxIAiGZZhY-kTlukR6/view?usp=drivesdk" TargetMode="External"/><Relationship Id="rId1775" Type="http://schemas.openxmlformats.org/officeDocument/2006/relationships/hyperlink" Target="https://drive.google.com/file/d/1v-AQR-TG9Has2YXmiIsd80Y_2xIsOK-0/view?usp=drivesdk" TargetMode="External"/><Relationship Id="rId86" Type="http://schemas.openxmlformats.org/officeDocument/2006/relationships/hyperlink" Target="https://drive.google.com/file/d/1jrioz2RKBfu5b5TIBvF03zS_JPVnzlhZ/view?usp=drivesdk" TargetMode="External"/><Relationship Id="rId1776" Type="http://schemas.openxmlformats.org/officeDocument/2006/relationships/hyperlink" Target="https://drive.google.com/file/d/1u_6en0s86UpKHKonZDNs-foKN9SAD59t/view?usp=drivesdk" TargetMode="External"/><Relationship Id="rId85" Type="http://schemas.openxmlformats.org/officeDocument/2006/relationships/hyperlink" Target="https://drive.google.com/file/d/14PmvfGEaMldt36oruBwHD1AOQm_ZxFFn/view?usp=drivesdk" TargetMode="External"/><Relationship Id="rId1777" Type="http://schemas.openxmlformats.org/officeDocument/2006/relationships/hyperlink" Target="https://drive.google.com/file/d/1IpSem-_oJXgp_ckxz3riF9fpVjSa4nEP/view?usp=drivesdk" TargetMode="External"/><Relationship Id="rId88" Type="http://schemas.openxmlformats.org/officeDocument/2006/relationships/hyperlink" Target="https://drive.google.com/file/d/1PACqKbDWXy53J-opqG5EKxugvKoKYV9Q/view?usp=drivesdk" TargetMode="External"/><Relationship Id="rId1778" Type="http://schemas.openxmlformats.org/officeDocument/2006/relationships/hyperlink" Target="https://drive.google.com/file/d/1OHsmsD1rMgYD5ANxgEZ6BDn76_65C9vb/view?usp=drivesdk" TargetMode="External"/><Relationship Id="rId87" Type="http://schemas.openxmlformats.org/officeDocument/2006/relationships/hyperlink" Target="https://drive.google.com/file/d/1k0hwcQQnaeJkrDOQ5uriwrLTT4i-Y_1R/view?usp=drivesdk" TargetMode="External"/><Relationship Id="rId1779" Type="http://schemas.openxmlformats.org/officeDocument/2006/relationships/hyperlink" Target="https://drive.google.com/file/d/1BML-eGdfvDahZE7-rTYyX7G8V6IU-2Ko/view?usp=drivesdk" TargetMode="External"/><Relationship Id="rId89" Type="http://schemas.openxmlformats.org/officeDocument/2006/relationships/hyperlink" Target="https://drive.google.com/file/d/129PBhxswO9P9UVq-QtqOq3RU-I1MOyru/view?usp=drivesdk" TargetMode="External"/><Relationship Id="rId709" Type="http://schemas.openxmlformats.org/officeDocument/2006/relationships/hyperlink" Target="https://drive.google.com/file/d/1zb1AMnpg2awwyyfpH86ElRzQrr9DxOqX/view?usp=drivesdk" TargetMode="External"/><Relationship Id="rId708" Type="http://schemas.openxmlformats.org/officeDocument/2006/relationships/hyperlink" Target="https://drive.google.com/file/d/14MQOAPjykwjx_b3RnDCmW_XiQxhpB7ba/view?usp=drivesdk" TargetMode="External"/><Relationship Id="rId707" Type="http://schemas.openxmlformats.org/officeDocument/2006/relationships/hyperlink" Target="https://drive.google.com/file/d/1B4kUJU7vtu9LbC87fg0SxZnSa5xW0fKy/view?usp=drivesdk" TargetMode="External"/><Relationship Id="rId706" Type="http://schemas.openxmlformats.org/officeDocument/2006/relationships/hyperlink" Target="https://drive.google.com/file/d/1KQCA5lCesOFKtupBcbC_wK_r70ukATzd/view?usp=drivesdk" TargetMode="External"/><Relationship Id="rId80" Type="http://schemas.openxmlformats.org/officeDocument/2006/relationships/hyperlink" Target="https://drive.google.com/file/d/1H5nEoNRLWG43KL-VtoMMa0nQtvbnF8h3/view?usp=drivesdk" TargetMode="External"/><Relationship Id="rId82" Type="http://schemas.openxmlformats.org/officeDocument/2006/relationships/hyperlink" Target="https://drive.google.com/file/d/1mbpMJ1pusR_Qcl63tdNVVVmfIhl99oRK/view?usp=drivesdk" TargetMode="External"/><Relationship Id="rId81" Type="http://schemas.openxmlformats.org/officeDocument/2006/relationships/hyperlink" Target="https://drive.google.com/file/d/1CiMm9eUc4VCTS63aZAOE40YZ32ym4XYp/view?usp=drivesdk" TargetMode="External"/><Relationship Id="rId701" Type="http://schemas.openxmlformats.org/officeDocument/2006/relationships/hyperlink" Target="https://drive.google.com/file/d/1b1carmbI10vwIVDulHlxbtt787cLUmvZ/view?usp=drivesdk" TargetMode="External"/><Relationship Id="rId700" Type="http://schemas.openxmlformats.org/officeDocument/2006/relationships/hyperlink" Target="https://drive.google.com/file/d/1-w20WpUlpc9MysfiFAcXBshKBwcyoHWE/view?usp=drivesdk" TargetMode="External"/><Relationship Id="rId705" Type="http://schemas.openxmlformats.org/officeDocument/2006/relationships/hyperlink" Target="https://drive.google.com/file/d/1kBeTNMjIE0dskiEnAwYvWMDt6Z2sclqd/view?usp=drivesdk" TargetMode="External"/><Relationship Id="rId704" Type="http://schemas.openxmlformats.org/officeDocument/2006/relationships/hyperlink" Target="https://drive.google.com/file/d/1Lg4tVsNWQwwGAUKjBncyDUuDiEB5CJg7/view?usp=drivesdk" TargetMode="External"/><Relationship Id="rId703" Type="http://schemas.openxmlformats.org/officeDocument/2006/relationships/hyperlink" Target="https://drive.google.com/file/d/10M_XJUSWH4qZxuT5PvHr4RpPoG9ycGyq/view?usp=drivesdk" TargetMode="External"/><Relationship Id="rId702" Type="http://schemas.openxmlformats.org/officeDocument/2006/relationships/hyperlink" Target="https://drive.google.com/file/d/1yPzSdBrO_wgaOpog7RTAPAynS0Vbxbv0/view?usp=drivesdk" TargetMode="External"/><Relationship Id="rId1770" Type="http://schemas.openxmlformats.org/officeDocument/2006/relationships/hyperlink" Target="https://drive.google.com/file/d/1H1pzRWyrMoSSL0x9M7AQqfRjB8tvyV9X/view?usp=drivesdk" TargetMode="External"/><Relationship Id="rId1771" Type="http://schemas.openxmlformats.org/officeDocument/2006/relationships/hyperlink" Target="https://drive.google.com/file/d/1G-eQWUCqeN-4AhXU7eMhcd0dTmDTcxox/view?usp=drivesdk" TargetMode="External"/><Relationship Id="rId1772" Type="http://schemas.openxmlformats.org/officeDocument/2006/relationships/hyperlink" Target="https://drive.google.com/file/d/1p3TFPvUnXf91KkAJNIitdu6mBQspdpo_/view?usp=drivesdk" TargetMode="External"/><Relationship Id="rId1773" Type="http://schemas.openxmlformats.org/officeDocument/2006/relationships/hyperlink" Target="https://drive.google.com/file/d/1if2n8Yvl1ZeYs1QcOAxa48Y5Mm5bCyVV/view?usp=drivesdk" TargetMode="External"/><Relationship Id="rId73" Type="http://schemas.openxmlformats.org/officeDocument/2006/relationships/hyperlink" Target="https://drive.google.com/file/d/1o7l-V401UsdwqoulP3jsKCcleTjMeS9t/view?usp=drivesdk" TargetMode="External"/><Relationship Id="rId1763" Type="http://schemas.openxmlformats.org/officeDocument/2006/relationships/hyperlink" Target="https://drive.google.com/file/d/1FP_dgyBaMiCXk32Ht_PWwIv6iUDBkUoR/view?usp=drivesdk" TargetMode="External"/><Relationship Id="rId72" Type="http://schemas.openxmlformats.org/officeDocument/2006/relationships/hyperlink" Target="https://drive.google.com/file/d/1gB74IzbBJ6KteTkglNuwTfz1DhazjijO/view?usp=drivesdk" TargetMode="External"/><Relationship Id="rId1764" Type="http://schemas.openxmlformats.org/officeDocument/2006/relationships/hyperlink" Target="https://drive.google.com/file/d/11xdbDlBb-Qmmo__0t83kNj3y2UD6c3oh/view?usp=drivesdk" TargetMode="External"/><Relationship Id="rId75" Type="http://schemas.openxmlformats.org/officeDocument/2006/relationships/hyperlink" Target="https://drive.google.com/file/d/1fT6FmmYWlvyPkw3r2x6uOPDb37hTLUdM/view?usp=drivesdk" TargetMode="External"/><Relationship Id="rId1765" Type="http://schemas.openxmlformats.org/officeDocument/2006/relationships/hyperlink" Target="https://drive.google.com/file/d/1sBHYA2dcV7ftwjX_wyc356Bz7XPRpMUE/view?usp=drivesdk" TargetMode="External"/><Relationship Id="rId74" Type="http://schemas.openxmlformats.org/officeDocument/2006/relationships/hyperlink" Target="https://drive.google.com/file/d/1tIgQnVKaOqrtmdeAjyC8Jd2m9GVGPE20/view?usp=drivesdk" TargetMode="External"/><Relationship Id="rId1766" Type="http://schemas.openxmlformats.org/officeDocument/2006/relationships/hyperlink" Target="https://drive.google.com/file/d/1e6soNF_GsA38JwRbqedWO-thYKfbNjj7/view?usp=drivesdk" TargetMode="External"/><Relationship Id="rId77" Type="http://schemas.openxmlformats.org/officeDocument/2006/relationships/hyperlink" Target="https://drive.google.com/file/d/1US-B1HyYo-dCzBYYn1RsX20OIq8SC9j7/view?usp=drivesdk" TargetMode="External"/><Relationship Id="rId1767" Type="http://schemas.openxmlformats.org/officeDocument/2006/relationships/hyperlink" Target="https://drive.google.com/file/d/14qawmaHQASA85FsjlvMgDweUb49GYnDF/view?usp=drivesdk" TargetMode="External"/><Relationship Id="rId76" Type="http://schemas.openxmlformats.org/officeDocument/2006/relationships/hyperlink" Target="https://drive.google.com/file/d/1E7YzyeNRnI01FSMBZxC9ipXK0qUFoKX1/view?usp=drivesdk" TargetMode="External"/><Relationship Id="rId1768" Type="http://schemas.openxmlformats.org/officeDocument/2006/relationships/hyperlink" Target="https://drive.google.com/file/d/1lI6vHQEfZ4nWoXOB8VIZFAymOK8dx7LK/view?usp=drivesdk" TargetMode="External"/><Relationship Id="rId79" Type="http://schemas.openxmlformats.org/officeDocument/2006/relationships/hyperlink" Target="https://drive.google.com/file/d/1fv-cMtFIoUipTwWgG8JDCHt4QnwPnB83/view?usp=drivesdk" TargetMode="External"/><Relationship Id="rId1769" Type="http://schemas.openxmlformats.org/officeDocument/2006/relationships/hyperlink" Target="https://drive.google.com/file/d/1HqwnuyYKkUj9sV-YcnfEOdJug7bGEO3F/view?usp=drivesdk" TargetMode="External"/><Relationship Id="rId78" Type="http://schemas.openxmlformats.org/officeDocument/2006/relationships/hyperlink" Target="https://drive.google.com/file/d/1Tqb8XXQJGNQmO5U9jFqeTVgKs7UZJSbV/view?usp=drivesdk" TargetMode="External"/><Relationship Id="rId71" Type="http://schemas.openxmlformats.org/officeDocument/2006/relationships/hyperlink" Target="https://drive.google.com/file/d/1G0NjWAKezf6pTU6Vm2dHgm9M_djDZdq2/view?usp=drivesdk" TargetMode="External"/><Relationship Id="rId70" Type="http://schemas.openxmlformats.org/officeDocument/2006/relationships/hyperlink" Target="https://drive.google.com/file/d/10nCbW-mIopvv5e1UVhdGETot8F-d3wxp/view?usp=drivesdk" TargetMode="External"/><Relationship Id="rId1760" Type="http://schemas.openxmlformats.org/officeDocument/2006/relationships/hyperlink" Target="https://drive.google.com/file/d/1XUmnJoyHw1i6p1qOVBwrMadl399iA94G/view?usp=drivesdk" TargetMode="External"/><Relationship Id="rId1761" Type="http://schemas.openxmlformats.org/officeDocument/2006/relationships/hyperlink" Target="https://drive.google.com/file/d/11uuoEZuEl_CPtH5Lg9TWoFcbpBD5yWTS/view?usp=drivesdk" TargetMode="External"/><Relationship Id="rId1762" Type="http://schemas.openxmlformats.org/officeDocument/2006/relationships/hyperlink" Target="https://drive.google.com/file/d/1hUn_DDdAGR-qi7JhF6tjaU6wofKtrUDY/view?usp=drivesdk" TargetMode="External"/><Relationship Id="rId62" Type="http://schemas.openxmlformats.org/officeDocument/2006/relationships/hyperlink" Target="https://drive.google.com/file/d/1AUgy_a45hwY2x1HRYrw2O_NcFICQ7UDO/view?usp=drivesdk" TargetMode="External"/><Relationship Id="rId1312" Type="http://schemas.openxmlformats.org/officeDocument/2006/relationships/hyperlink" Target="https://drive.google.com/file/d/1jUor9f3KNXhnO9TQiUftvTXEqF_9tHFy/view?usp=drivesdk" TargetMode="External"/><Relationship Id="rId1796" Type="http://schemas.openxmlformats.org/officeDocument/2006/relationships/hyperlink" Target="https://drive.google.com/file/d/1AXzBb46v1WPLEeAaFNCVoqRzLKjQHiBY/view?usp=drivesdk" TargetMode="External"/><Relationship Id="rId61" Type="http://schemas.openxmlformats.org/officeDocument/2006/relationships/hyperlink" Target="https://drive.google.com/file/d/1q7sNNDnKnXl4qVlf2IqMOjWgnk4bOTKh/view?usp=drivesdk" TargetMode="External"/><Relationship Id="rId1313" Type="http://schemas.openxmlformats.org/officeDocument/2006/relationships/hyperlink" Target="https://drive.google.com/file/d/1heuwVdCYIsqyhlS1lP21pqYPHFUUeuly/view?usp=drivesdk" TargetMode="External"/><Relationship Id="rId1797" Type="http://schemas.openxmlformats.org/officeDocument/2006/relationships/hyperlink" Target="https://drive.google.com/file/d/16K72KBumTncPJ6IkX2dKhEx7timpe5FW/view?usp=drivesdk" TargetMode="External"/><Relationship Id="rId64" Type="http://schemas.openxmlformats.org/officeDocument/2006/relationships/hyperlink" Target="https://drive.google.com/file/d/1EQobBs6yi5eZef0568qoClhIeCuifVhB/view?usp=drivesdk" TargetMode="External"/><Relationship Id="rId1314" Type="http://schemas.openxmlformats.org/officeDocument/2006/relationships/hyperlink" Target="https://drive.google.com/file/d/18fqMRna9t-s1bKWreFiAk119PxllSYHV/view?usp=drivesdk" TargetMode="External"/><Relationship Id="rId1798" Type="http://schemas.openxmlformats.org/officeDocument/2006/relationships/hyperlink" Target="https://drive.google.com/file/d/1RCd2SGcgRUwOEioC3zQ0RXDpzWBseWZS/view?usp=drivesdk" TargetMode="External"/><Relationship Id="rId63" Type="http://schemas.openxmlformats.org/officeDocument/2006/relationships/hyperlink" Target="https://drive.google.com/file/d/1iG-FXLzN2SZJEyHQMw4Q3mwNnUUZmxMq/view?usp=drivesdk" TargetMode="External"/><Relationship Id="rId1315" Type="http://schemas.openxmlformats.org/officeDocument/2006/relationships/hyperlink" Target="https://drive.google.com/file/d/14lThY2igLDakv3_kaUNl3D9LZuRL2BHH/view?usp=drivesdk" TargetMode="External"/><Relationship Id="rId1799" Type="http://schemas.openxmlformats.org/officeDocument/2006/relationships/hyperlink" Target="https://drive.google.com/file/d/1ZuORIDS8G_p7M0QRRUr4dWyDFdtbz9gg/view?usp=drivesdk" TargetMode="External"/><Relationship Id="rId66" Type="http://schemas.openxmlformats.org/officeDocument/2006/relationships/hyperlink" Target="https://drive.google.com/file/d/1tMJr0Qsg1TMFILpGHYqa0MhgmmxRT8yx/view?usp=drivesdk" TargetMode="External"/><Relationship Id="rId1316" Type="http://schemas.openxmlformats.org/officeDocument/2006/relationships/hyperlink" Target="https://drive.google.com/file/d/1s93nOBhfdyMFo0sf_psQC_186_AZxQSw/view?usp=drivesdk" TargetMode="External"/><Relationship Id="rId65" Type="http://schemas.openxmlformats.org/officeDocument/2006/relationships/hyperlink" Target="https://drive.google.com/file/d/1ip7xmE18jQWrOx5u_Lm3hoxco0Z2OKoh/view?usp=drivesdk" TargetMode="External"/><Relationship Id="rId1317" Type="http://schemas.openxmlformats.org/officeDocument/2006/relationships/hyperlink" Target="https://drive.google.com/file/d/1ctQpuNCGJmG3DzfpBC7Ddi0gTZ4wv1h6/view?usp=drivesdk" TargetMode="External"/><Relationship Id="rId68" Type="http://schemas.openxmlformats.org/officeDocument/2006/relationships/hyperlink" Target="https://drive.google.com/file/d/1zDlcxebfQhVNPHHvMDNaQaBMkEAAbrjU/view?usp=drivesdk" TargetMode="External"/><Relationship Id="rId1318" Type="http://schemas.openxmlformats.org/officeDocument/2006/relationships/hyperlink" Target="https://drive.google.com/file/d/1mra4pHSHrNJZdbcTONKbk6Es7ycyerCo/view?usp=drivesdk" TargetMode="External"/><Relationship Id="rId67" Type="http://schemas.openxmlformats.org/officeDocument/2006/relationships/hyperlink" Target="https://drive.google.com/file/d/1WxVkRx8cf3r0XJTdl3vN7sKxEINRd5VB/view?usp=drivesdk" TargetMode="External"/><Relationship Id="rId1319" Type="http://schemas.openxmlformats.org/officeDocument/2006/relationships/hyperlink" Target="https://drive.google.com/file/d/1hnkMnRfDWVAd6a5UJmL8rCFN7-Pty47G/view?usp=drivesdk" TargetMode="External"/><Relationship Id="rId729" Type="http://schemas.openxmlformats.org/officeDocument/2006/relationships/hyperlink" Target="https://drive.google.com/file/d/1m2NlAbb97qmBQPup9syU-v9RwEyJiqXZ/view?usp=drivesdk" TargetMode="External"/><Relationship Id="rId728" Type="http://schemas.openxmlformats.org/officeDocument/2006/relationships/hyperlink" Target="https://drive.google.com/file/d/1lIMg-1_EMfLi5hXwmWu0wKSuX3ZQrirQ/view?usp=drivesdk" TargetMode="External"/><Relationship Id="rId60" Type="http://schemas.openxmlformats.org/officeDocument/2006/relationships/hyperlink" Target="https://drive.google.com/file/d/13U_OCoUzLCS_7CpB93rWsXq2jxT1N-9P/view?usp=drivesdk" TargetMode="External"/><Relationship Id="rId723" Type="http://schemas.openxmlformats.org/officeDocument/2006/relationships/hyperlink" Target="https://drive.google.com/file/d/1fhrjZhnB8g_itHPGSnXRLka8_jpkjvRK/view?usp=drivesdk" TargetMode="External"/><Relationship Id="rId722" Type="http://schemas.openxmlformats.org/officeDocument/2006/relationships/hyperlink" Target="https://drive.google.com/file/d/19gp9i_cUUF0wQ8y4s0D0-uKov7pxfZZE/view?usp=drivesdk" TargetMode="External"/><Relationship Id="rId721" Type="http://schemas.openxmlformats.org/officeDocument/2006/relationships/hyperlink" Target="https://drive.google.com/file/d/1_9ypcKSo56y_XQhFHyLZG0ueqiYioo0x/view?usp=drivesdk" TargetMode="External"/><Relationship Id="rId720" Type="http://schemas.openxmlformats.org/officeDocument/2006/relationships/hyperlink" Target="https://drive.google.com/file/d/1NJdevhOEQO8670lmPZww-1qhLneAbWTB/view?usp=drivesdk" TargetMode="External"/><Relationship Id="rId727" Type="http://schemas.openxmlformats.org/officeDocument/2006/relationships/hyperlink" Target="https://drive.google.com/file/d/1BJE0KoqFXx5N7T3Wknokt7lueRabRsbs/view?usp=drivesdk" TargetMode="External"/><Relationship Id="rId726" Type="http://schemas.openxmlformats.org/officeDocument/2006/relationships/hyperlink" Target="https://drive.google.com/file/d/11z9ZnZEuTruNEyn3XrgR0lhKsAsHpj4z/view?usp=drivesdk" TargetMode="External"/><Relationship Id="rId725" Type="http://schemas.openxmlformats.org/officeDocument/2006/relationships/hyperlink" Target="https://drive.google.com/file/d/1zbKoZbL6FUyXHE7j08EqLhRRBq6GvEKv/view?usp=drivesdk" TargetMode="External"/><Relationship Id="rId724" Type="http://schemas.openxmlformats.org/officeDocument/2006/relationships/hyperlink" Target="https://drive.google.com/file/d/1kdRxy-H-0BkjgdY1Wg1a9n9uKvLCVyNm/view?usp=drivesdk" TargetMode="External"/><Relationship Id="rId69" Type="http://schemas.openxmlformats.org/officeDocument/2006/relationships/hyperlink" Target="https://drive.google.com/file/d/1e7EthYf1s_QOi8hW9Jzgm-lQb1V15jRI/view?usp=drivesdk" TargetMode="External"/><Relationship Id="rId1790" Type="http://schemas.openxmlformats.org/officeDocument/2006/relationships/hyperlink" Target="https://drive.google.com/file/d/1eSRlIIzM7sNuQ3wugqitwyNgy8pkyrBL/view?usp=drivesdk" TargetMode="External"/><Relationship Id="rId1791" Type="http://schemas.openxmlformats.org/officeDocument/2006/relationships/hyperlink" Target="https://drive.google.com/file/d/1kaQHKws1n9dXJmqeTwRn5acfUvEYdW3b/view?usp=drivesdk" TargetMode="External"/><Relationship Id="rId1792" Type="http://schemas.openxmlformats.org/officeDocument/2006/relationships/hyperlink" Target="https://drive.google.com/file/d/1DSiDegYayRvVn2amr2m6B4BRX9HU1aql/view?usp=drivesdk" TargetMode="External"/><Relationship Id="rId1793" Type="http://schemas.openxmlformats.org/officeDocument/2006/relationships/hyperlink" Target="https://drive.google.com/file/d/1K97kgm4P1wU9EERgqYJeUmwZHKg9Yw3C/view?usp=drivesdk" TargetMode="External"/><Relationship Id="rId1310" Type="http://schemas.openxmlformats.org/officeDocument/2006/relationships/hyperlink" Target="https://drive.google.com/file/d/1bQqxW6UAPOrhY6_4MBHHE8_K6RUEci55/view?usp=drivesdk" TargetMode="External"/><Relationship Id="rId1794" Type="http://schemas.openxmlformats.org/officeDocument/2006/relationships/hyperlink" Target="https://drive.google.com/file/d/11ceo1R5-ABPkYD9yQ7NdB_0zge_jHB6r/view?usp=drivesdk" TargetMode="External"/><Relationship Id="rId1311" Type="http://schemas.openxmlformats.org/officeDocument/2006/relationships/hyperlink" Target="https://drive.google.com/file/d/1-1eTg69_lL3Gl92WEupfLp3jPua9PYje/view?usp=drivesdk" TargetMode="External"/><Relationship Id="rId1795" Type="http://schemas.openxmlformats.org/officeDocument/2006/relationships/hyperlink" Target="https://drive.google.com/file/d/10KlP1ydm_UBV6X7t3fW4swkkeMBohfg0/view?usp=drivesdk" TargetMode="External"/><Relationship Id="rId51" Type="http://schemas.openxmlformats.org/officeDocument/2006/relationships/hyperlink" Target="https://drive.google.com/file/d/1v0m275gLQMmX2Q51EQtmDgwoqoFRKPZw/view?usp=drivesdk" TargetMode="External"/><Relationship Id="rId1301" Type="http://schemas.openxmlformats.org/officeDocument/2006/relationships/hyperlink" Target="https://drive.google.com/file/d/1g451L8HUxhkoqzPcStuvqYNn6kzWewW_/view?usp=drivesdk" TargetMode="External"/><Relationship Id="rId1785" Type="http://schemas.openxmlformats.org/officeDocument/2006/relationships/hyperlink" Target="https://drive.google.com/file/d/1uSMxD_ry11u-nFkqvjUu84gH1lJbIC52/view?usp=drivesdk" TargetMode="External"/><Relationship Id="rId50" Type="http://schemas.openxmlformats.org/officeDocument/2006/relationships/hyperlink" Target="https://drive.google.com/file/d/1zApZIotdi0ODm_U0ouQrhF4s7cYTfSsH/view?usp=drivesdk" TargetMode="External"/><Relationship Id="rId1302" Type="http://schemas.openxmlformats.org/officeDocument/2006/relationships/hyperlink" Target="https://drive.google.com/file/d/1ScaCY3TXNPG7-NvR2AqE_tZMD-bDC9DH/view?usp=drivesdk" TargetMode="External"/><Relationship Id="rId1786" Type="http://schemas.openxmlformats.org/officeDocument/2006/relationships/hyperlink" Target="https://drive.google.com/file/d/1fAdPt7llOpTMUSyxeGdLkRvkrYL3XZ9a/view?usp=drivesdk" TargetMode="External"/><Relationship Id="rId53" Type="http://schemas.openxmlformats.org/officeDocument/2006/relationships/hyperlink" Target="https://drive.google.com/file/d/1cX1AV0wv4QRIvzQzVFfdf2QXD2-wpZ8I/view?usp=drivesdk" TargetMode="External"/><Relationship Id="rId1303" Type="http://schemas.openxmlformats.org/officeDocument/2006/relationships/hyperlink" Target="https://drive.google.com/file/d/16Xq6MweNrWM-eRl2iM7QanHT1yOrCdky/view?usp=drivesdk" TargetMode="External"/><Relationship Id="rId1787" Type="http://schemas.openxmlformats.org/officeDocument/2006/relationships/hyperlink" Target="https://drive.google.com/file/d/1HYAOgy13MJFMAkpZKP5MWdS_ewRUvweZ/view?usp=drivesdk" TargetMode="External"/><Relationship Id="rId52" Type="http://schemas.openxmlformats.org/officeDocument/2006/relationships/hyperlink" Target="https://drive.google.com/file/d/1eXEEOeQZbAihUwVoT2Ww8qdzWeM_JmyD/view?usp=drivesdk" TargetMode="External"/><Relationship Id="rId1304" Type="http://schemas.openxmlformats.org/officeDocument/2006/relationships/hyperlink" Target="https://drive.google.com/file/d/1JRHs9JBXTs4VZd0YTq6YM1-iz2gL49kJ/view?usp=drivesdk" TargetMode="External"/><Relationship Id="rId1788" Type="http://schemas.openxmlformats.org/officeDocument/2006/relationships/hyperlink" Target="https://drive.google.com/file/d/1wGJMMnzRJlJ1Ru6JP6kKC_vfCtjt6agt/view?usp=drivesdk" TargetMode="External"/><Relationship Id="rId55" Type="http://schemas.openxmlformats.org/officeDocument/2006/relationships/hyperlink" Target="https://drive.google.com/file/d/1MUItLZeStncEyrIhociAo_iuWCAOYOzQ/view?usp=drivesdk" TargetMode="External"/><Relationship Id="rId1305" Type="http://schemas.openxmlformats.org/officeDocument/2006/relationships/hyperlink" Target="https://drive.google.com/file/d/1_mx4giUnJ8taYmSk54yC3VuVUe3iCWRW/view?usp=drivesdk" TargetMode="External"/><Relationship Id="rId1789" Type="http://schemas.openxmlformats.org/officeDocument/2006/relationships/hyperlink" Target="https://drive.google.com/file/d/1D4wV1jnS7bEnKdpedAR7IiYTthGa3b7a/view?usp=drivesdk" TargetMode="External"/><Relationship Id="rId54" Type="http://schemas.openxmlformats.org/officeDocument/2006/relationships/hyperlink" Target="https://drive.google.com/file/d/1PocYLcDMiEU7DnFFInS2o5tBr5g5UiIP/view?usp=drivesdk" TargetMode="External"/><Relationship Id="rId1306" Type="http://schemas.openxmlformats.org/officeDocument/2006/relationships/hyperlink" Target="https://drive.google.com/file/d/1REreYhO3AjwWVulCLwTwkH87gzhBD2yn/view?usp=drivesdk" TargetMode="External"/><Relationship Id="rId57" Type="http://schemas.openxmlformats.org/officeDocument/2006/relationships/hyperlink" Target="https://drive.google.com/file/d/1K7mciIoimlR3N6dvUBKJbgkfTCd6Z7nu/view?usp=drivesdk" TargetMode="External"/><Relationship Id="rId1307" Type="http://schemas.openxmlformats.org/officeDocument/2006/relationships/hyperlink" Target="https://drive.google.com/file/d/1x9hUTWUKvHo_PC8kMa0yEtUMrUq-ct51/view?usp=drivesdk" TargetMode="External"/><Relationship Id="rId56" Type="http://schemas.openxmlformats.org/officeDocument/2006/relationships/hyperlink" Target="https://drive.google.com/file/d/1q1xWkU4Lol09fn1Zs663zFVjW-BBXR4P/view?usp=drivesdk" TargetMode="External"/><Relationship Id="rId1308" Type="http://schemas.openxmlformats.org/officeDocument/2006/relationships/hyperlink" Target="https://drive.google.com/file/d/1_lKOV4qhGg3Y_tWr4CQvaJeVAxA9MMNm/view?usp=drivesdk" TargetMode="External"/><Relationship Id="rId1309" Type="http://schemas.openxmlformats.org/officeDocument/2006/relationships/hyperlink" Target="https://drive.google.com/file/d/1khyCaqViu99ickD6x3-h6FTsBnWf1thp/view?usp=drivesdk" TargetMode="External"/><Relationship Id="rId719" Type="http://schemas.openxmlformats.org/officeDocument/2006/relationships/hyperlink" Target="https://drive.google.com/file/d/1u6y5L91B_EheKYdZUt5oFkdlfqqHOtK5/view?usp=drivesdk" TargetMode="External"/><Relationship Id="rId718" Type="http://schemas.openxmlformats.org/officeDocument/2006/relationships/hyperlink" Target="https://drive.google.com/file/d/1vhwlfJRa7ETIefD8yekDWpsUODGpCcY4/view?usp=drivesdk" TargetMode="External"/><Relationship Id="rId717" Type="http://schemas.openxmlformats.org/officeDocument/2006/relationships/hyperlink" Target="https://drive.google.com/file/d/1KvrfOk1DtDNbu5QUkR723mJTN6_fuJ3f/view?usp=drivesdk" TargetMode="External"/><Relationship Id="rId712" Type="http://schemas.openxmlformats.org/officeDocument/2006/relationships/hyperlink" Target="https://drive.google.com/file/d/1xqraVn-0qauhqL4XnNSYMLn-oj9M1GCt/view?usp=drivesdk" TargetMode="External"/><Relationship Id="rId711" Type="http://schemas.openxmlformats.org/officeDocument/2006/relationships/hyperlink" Target="https://drive.google.com/file/d/1212OlL_cMdHK56ZSP9sBR6s-EkuAOEkY/view?usp=drivesdk" TargetMode="External"/><Relationship Id="rId710" Type="http://schemas.openxmlformats.org/officeDocument/2006/relationships/hyperlink" Target="https://drive.google.com/file/d/1AqzeIu8zh2lRRU6v1RVtFuOSlHESSYtv/view?usp=drivesdk" TargetMode="External"/><Relationship Id="rId716" Type="http://schemas.openxmlformats.org/officeDocument/2006/relationships/hyperlink" Target="https://drive.google.com/file/d/1DaDEfaKEbR2HSZQrm6rZ7IJ7TFFWe6ed/view?usp=drivesdk" TargetMode="External"/><Relationship Id="rId715" Type="http://schemas.openxmlformats.org/officeDocument/2006/relationships/hyperlink" Target="https://drive.google.com/file/d/1MLHMdfOcvJKJa9egz5bLI2eIleb3Xxhs/view?usp=drivesdk" TargetMode="External"/><Relationship Id="rId714" Type="http://schemas.openxmlformats.org/officeDocument/2006/relationships/hyperlink" Target="https://drive.google.com/file/d/19yiEQ3hPJ6ich7PjOI2ZnI2dnAxeF1vP/view?usp=drivesdk" TargetMode="External"/><Relationship Id="rId713" Type="http://schemas.openxmlformats.org/officeDocument/2006/relationships/hyperlink" Target="https://drive.google.com/file/d/1_M9lu5zJQp2HTH93AM5Ny9z2DX0MPwKM/view?usp=drivesdk" TargetMode="External"/><Relationship Id="rId59" Type="http://schemas.openxmlformats.org/officeDocument/2006/relationships/hyperlink" Target="https://drive.google.com/file/d/17WgRjgqGan7OxIEpa9W3F8HTR-Hnpw8A/view?usp=drivesdk" TargetMode="External"/><Relationship Id="rId58" Type="http://schemas.openxmlformats.org/officeDocument/2006/relationships/hyperlink" Target="https://drive.google.com/file/d/13AjaCqIo7lYbKfcyXwwwuHXMG1o7Z4pr/view?usp=drivesdk" TargetMode="External"/><Relationship Id="rId1780" Type="http://schemas.openxmlformats.org/officeDocument/2006/relationships/hyperlink" Target="https://drive.google.com/file/d/1ddGrHre1RXEWSDY6iLVuKet9cIoXJfDF/view?usp=drivesdk" TargetMode="External"/><Relationship Id="rId1781" Type="http://schemas.openxmlformats.org/officeDocument/2006/relationships/hyperlink" Target="https://drive.google.com/file/d/1zexrlb9uLVGz8fhQiY1QqZoxZ4QLIaRw/view?usp=drivesdk" TargetMode="External"/><Relationship Id="rId1782" Type="http://schemas.openxmlformats.org/officeDocument/2006/relationships/hyperlink" Target="https://drive.google.com/file/d/1IHNdKQsCwyklbHIp68c4lmYLfCv0t16J/view?usp=drivesdk" TargetMode="External"/><Relationship Id="rId1783" Type="http://schemas.openxmlformats.org/officeDocument/2006/relationships/hyperlink" Target="https://drive.google.com/file/d/16RdpyUzU7O8o2jqdY5vAKLPY_n9P1a0Y/view?usp=drivesdk" TargetMode="External"/><Relationship Id="rId1300" Type="http://schemas.openxmlformats.org/officeDocument/2006/relationships/hyperlink" Target="https://drive.google.com/file/d/10RrbDY_qhMduy04gMI7Q7GEl57EOwFqk/view?usp=drivesdk" TargetMode="External"/><Relationship Id="rId1784" Type="http://schemas.openxmlformats.org/officeDocument/2006/relationships/hyperlink" Target="https://drive.google.com/file/d/1x5jfcbmJEFT63ghzobFMHmWPoKrBJXQd/view?usp=drivesdk" TargetMode="External"/><Relationship Id="rId349" Type="http://schemas.openxmlformats.org/officeDocument/2006/relationships/hyperlink" Target="https://drive.google.com/file/d/15I5852IUvYAuxxvoHU0neTCzzm5WJ6-O/view?usp=drivesdk" TargetMode="External"/><Relationship Id="rId348" Type="http://schemas.openxmlformats.org/officeDocument/2006/relationships/hyperlink" Target="https://drive.google.com/file/d/1CAwa8ZgZlSxOe6YnAYeWJVPWmTazGWiy/view?usp=drivesdk" TargetMode="External"/><Relationship Id="rId347" Type="http://schemas.openxmlformats.org/officeDocument/2006/relationships/hyperlink" Target="https://drive.google.com/file/d/14Fh4VPPoA6Z6qaFJNAihspJudBU-d8pS/view?usp=drivesdk" TargetMode="External"/><Relationship Id="rId346" Type="http://schemas.openxmlformats.org/officeDocument/2006/relationships/hyperlink" Target="https://drive.google.com/file/d/1WEdY5-3FBUv3ZugW67TUJ1zvlAUnY8ia/view?usp=drivesdk" TargetMode="External"/><Relationship Id="rId341" Type="http://schemas.openxmlformats.org/officeDocument/2006/relationships/hyperlink" Target="https://drive.google.com/file/d/1hHI8BvKYC7Q9TvBAsRrmy_94rYlZdUNk/view?usp=drivesdk" TargetMode="External"/><Relationship Id="rId340" Type="http://schemas.openxmlformats.org/officeDocument/2006/relationships/hyperlink" Target="https://drive.google.com/file/d/1cMdzd_9CgDKFxKFVCjDw1t_MPSKcLrp9/view?usp=drivesdk" TargetMode="External"/><Relationship Id="rId345" Type="http://schemas.openxmlformats.org/officeDocument/2006/relationships/hyperlink" Target="https://drive.google.com/file/d/1keeNSI-cHAoN_d5lud-6SOxAZHqnOsxH/view?usp=drivesdk" TargetMode="External"/><Relationship Id="rId344" Type="http://schemas.openxmlformats.org/officeDocument/2006/relationships/hyperlink" Target="https://drive.google.com/file/d/14opPwi_hmgrQAF5xJz_GiIJQoHkz3brZ/view?usp=drivesdk" TargetMode="External"/><Relationship Id="rId343" Type="http://schemas.openxmlformats.org/officeDocument/2006/relationships/hyperlink" Target="https://drive.google.com/file/d/12NdzfMjgFfClk5_0Re2KNPzD__cFRzab/view?usp=drivesdk" TargetMode="External"/><Relationship Id="rId342" Type="http://schemas.openxmlformats.org/officeDocument/2006/relationships/hyperlink" Target="https://drive.google.com/file/d/1IBgWseqWzMHSH6SH0rRCSuGOKvMUBa4b/view?usp=drivesdk" TargetMode="External"/><Relationship Id="rId338" Type="http://schemas.openxmlformats.org/officeDocument/2006/relationships/hyperlink" Target="https://drive.google.com/file/d/1KBsCiacZnE7Jfu-fxI6ArLkPrDbuU5Rs/view?usp=drivesdk" TargetMode="External"/><Relationship Id="rId337" Type="http://schemas.openxmlformats.org/officeDocument/2006/relationships/hyperlink" Target="https://drive.google.com/file/d/1JxTCDUTri9HEdIXdVROUFeY7hmHXUYaP/view?usp=drivesdk" TargetMode="External"/><Relationship Id="rId336" Type="http://schemas.openxmlformats.org/officeDocument/2006/relationships/hyperlink" Target="https://drive.google.com/file/d/1gRCHzvV3hAwMZyT3WUjn7cLY6ulBoIyo/view?usp=drivesdk" TargetMode="External"/><Relationship Id="rId335" Type="http://schemas.openxmlformats.org/officeDocument/2006/relationships/hyperlink" Target="https://drive.google.com/file/d/1XmPzO8o29Ic7_jl8VXdKcQHhLJgBS5Or/view?usp=drivesdk" TargetMode="External"/><Relationship Id="rId339" Type="http://schemas.openxmlformats.org/officeDocument/2006/relationships/hyperlink" Target="https://drive.google.com/file/d/1Lxu01Hn1-3x_YV3t7DalxlPJOs05szTO/view?usp=drivesdk" TargetMode="External"/><Relationship Id="rId330" Type="http://schemas.openxmlformats.org/officeDocument/2006/relationships/hyperlink" Target="https://drive.google.com/file/d/1uPW5RAxmltVNhfzZXyN7ri19V06f76bX/view?usp=drivesdk" TargetMode="External"/><Relationship Id="rId334" Type="http://schemas.openxmlformats.org/officeDocument/2006/relationships/hyperlink" Target="https://drive.google.com/file/d/1nkd-dXi6fyv446mjEZ_7CH_izwvVB_e6/view?usp=drivesdk" TargetMode="External"/><Relationship Id="rId333" Type="http://schemas.openxmlformats.org/officeDocument/2006/relationships/hyperlink" Target="https://drive.google.com/file/d/1E-FTGiRecCxjI4tqxHZ7uYANwWhmOwdK/view?usp=drivesdk" TargetMode="External"/><Relationship Id="rId332" Type="http://schemas.openxmlformats.org/officeDocument/2006/relationships/hyperlink" Target="https://drive.google.com/file/d/1HTqzYSkUfZMgOZMJIJ21aFaDRXZPWE3w/view?usp=drivesdk" TargetMode="External"/><Relationship Id="rId331" Type="http://schemas.openxmlformats.org/officeDocument/2006/relationships/hyperlink" Target="https://drive.google.com/file/d/14Ha3ivsFFNVPimMqAipUxaiMpzeYRndO/view?usp=drivesdk" TargetMode="External"/><Relationship Id="rId370" Type="http://schemas.openxmlformats.org/officeDocument/2006/relationships/hyperlink" Target="https://drive.google.com/file/d/1NSG0prfIeEtyuT17NgIlabTl-EY_NcrY/view?usp=drivesdk" TargetMode="External"/><Relationship Id="rId369" Type="http://schemas.openxmlformats.org/officeDocument/2006/relationships/hyperlink" Target="https://drive.google.com/file/d/15pFPdsDOzqFmmj4sJAO4YjWusxXn_fQ1/view?usp=drivesdk" TargetMode="External"/><Relationship Id="rId368" Type="http://schemas.openxmlformats.org/officeDocument/2006/relationships/hyperlink" Target="https://drive.google.com/file/d/1evFn9YddhjyNGZpRpvMk-53s-VAg4HsR/view?usp=drivesdk" TargetMode="External"/><Relationship Id="rId363" Type="http://schemas.openxmlformats.org/officeDocument/2006/relationships/hyperlink" Target="https://drive.google.com/file/d/1uEL8nLyh-_aNBjEaK7zugo9v2tQOo7Di/view?usp=drivesdk" TargetMode="External"/><Relationship Id="rId362" Type="http://schemas.openxmlformats.org/officeDocument/2006/relationships/hyperlink" Target="https://drive.google.com/file/d/1rNuOv1DwwXCaecnsmgNy2-iR0Vf2-WY_/view?usp=drivesdk" TargetMode="External"/><Relationship Id="rId361" Type="http://schemas.openxmlformats.org/officeDocument/2006/relationships/hyperlink" Target="https://drive.google.com/file/d/15JfioodG6QYmmp3xgugtqxPEljS6lRVF/view?usp=drivesdk" TargetMode="External"/><Relationship Id="rId360" Type="http://schemas.openxmlformats.org/officeDocument/2006/relationships/hyperlink" Target="https://drive.google.com/file/d/1jtv03u6l0tEWGeCBSApKeJRUmOEsB-AO/view?usp=drivesdk" TargetMode="External"/><Relationship Id="rId367" Type="http://schemas.openxmlformats.org/officeDocument/2006/relationships/hyperlink" Target="https://drive.google.com/file/d/1rDF4mkYgyEel33kTalqYAGqIjQRkLVZS/view?usp=drivesdk" TargetMode="External"/><Relationship Id="rId366" Type="http://schemas.openxmlformats.org/officeDocument/2006/relationships/hyperlink" Target="https://drive.google.com/file/d/1CiozO6wGPOenAXbz6RL1Nzxazc64kKkH/view?usp=drivesdk" TargetMode="External"/><Relationship Id="rId365" Type="http://schemas.openxmlformats.org/officeDocument/2006/relationships/hyperlink" Target="https://drive.google.com/file/d/1T3jQ6yLGPn-OAdw8G4CkoS22EPMqA7LD/view?usp=drivesdk" TargetMode="External"/><Relationship Id="rId364" Type="http://schemas.openxmlformats.org/officeDocument/2006/relationships/hyperlink" Target="https://drive.google.com/file/d/1bAaXBNzfNOgf6juvSkfJV8DycWiKR3e2/view?usp=drivesdk" TargetMode="External"/><Relationship Id="rId95" Type="http://schemas.openxmlformats.org/officeDocument/2006/relationships/hyperlink" Target="https://drive.google.com/file/d/1FmkUEZYSHADDmR8sihXIUYBcMhMAQxe4/view?usp=drivesdk" TargetMode="External"/><Relationship Id="rId94" Type="http://schemas.openxmlformats.org/officeDocument/2006/relationships/hyperlink" Target="https://drive.google.com/file/d/1t15oYiodjOTIdZl1hfjZP7iR-zav8Np6/view?usp=drivesdk" TargetMode="External"/><Relationship Id="rId97" Type="http://schemas.openxmlformats.org/officeDocument/2006/relationships/hyperlink" Target="https://drive.google.com/file/d/1fHiXX5Jqtxw735ME3BHF_CJ7cJ1W22lJ/view?usp=drivesdk" TargetMode="External"/><Relationship Id="rId96" Type="http://schemas.openxmlformats.org/officeDocument/2006/relationships/hyperlink" Target="https://drive.google.com/file/d/1DVVG_iL1WQVwut9xSFbYbJdS8DYO9alM/view?usp=drivesdk" TargetMode="External"/><Relationship Id="rId99" Type="http://schemas.openxmlformats.org/officeDocument/2006/relationships/hyperlink" Target="https://drive.google.com/file/d/1VVT9Tm9u6lQTH-dhYxhnoyssbrI60Z3Y/view?usp=drivesdk" TargetMode="External"/><Relationship Id="rId98" Type="http://schemas.openxmlformats.org/officeDocument/2006/relationships/hyperlink" Target="https://drive.google.com/file/d/183udwbHJ5E1oNwdCv_1NvjFp2gTNV4qv/view?usp=drivesdk" TargetMode="External"/><Relationship Id="rId91" Type="http://schemas.openxmlformats.org/officeDocument/2006/relationships/hyperlink" Target="https://drive.google.com/file/d/1LEviGqDGTEstVAFKmokyyUDqPOY9SzY4/view?usp=drivesdk" TargetMode="External"/><Relationship Id="rId90" Type="http://schemas.openxmlformats.org/officeDocument/2006/relationships/hyperlink" Target="https://drive.google.com/file/d/1Bm5ErJFVJd7QIQXCZGRbm-dtu0En-iW1/view?usp=drivesdk" TargetMode="External"/><Relationship Id="rId93" Type="http://schemas.openxmlformats.org/officeDocument/2006/relationships/hyperlink" Target="https://drive.google.com/file/d/1rZBR2c1hKv-HMaU-iS8BoTKkiIOZVl0e/view?usp=drivesdk" TargetMode="External"/><Relationship Id="rId92" Type="http://schemas.openxmlformats.org/officeDocument/2006/relationships/hyperlink" Target="https://drive.google.com/file/d/1WPBE21Th7Wij6UVymidvM1bCMx12gY1u/view?usp=drivesdk" TargetMode="External"/><Relationship Id="rId359" Type="http://schemas.openxmlformats.org/officeDocument/2006/relationships/hyperlink" Target="https://drive.google.com/file/d/1R6X6PIvVWjX7sXOngUqosrX71Is_VLqP/view?usp=drivesdk" TargetMode="External"/><Relationship Id="rId358" Type="http://schemas.openxmlformats.org/officeDocument/2006/relationships/hyperlink" Target="https://drive.google.com/file/d/1PVpolM0ndOH-1Ss2iaHyDA5rPftxJGhF/view?usp=drivesdk" TargetMode="External"/><Relationship Id="rId357" Type="http://schemas.openxmlformats.org/officeDocument/2006/relationships/hyperlink" Target="https://drive.google.com/file/d/1D2dj7CphiQGL3xQGKpyK9UiEvJdd6l7v/view?usp=drivesdk" TargetMode="External"/><Relationship Id="rId352" Type="http://schemas.openxmlformats.org/officeDocument/2006/relationships/hyperlink" Target="https://drive.google.com/file/d/1AEDcaK-P7IBkHHGHUjaQL7SOa3HiRKYl/view?usp=drivesdk" TargetMode="External"/><Relationship Id="rId351" Type="http://schemas.openxmlformats.org/officeDocument/2006/relationships/hyperlink" Target="https://drive.google.com/file/d/1K8LjAj4iGIrpSznk5faub1JHrPg6t2RY/view?usp=drivesdk" TargetMode="External"/><Relationship Id="rId350" Type="http://schemas.openxmlformats.org/officeDocument/2006/relationships/hyperlink" Target="https://drive.google.com/file/d/1TSnAFez9VNWonzeeG6LlyqsOTEMDay6G/view?usp=drivesdk" TargetMode="External"/><Relationship Id="rId356" Type="http://schemas.openxmlformats.org/officeDocument/2006/relationships/hyperlink" Target="https://drive.google.com/file/d/1NwAIr8jN8msJ2lG6lttBOAc0h083z_I-/view?usp=drivesdk" TargetMode="External"/><Relationship Id="rId355" Type="http://schemas.openxmlformats.org/officeDocument/2006/relationships/hyperlink" Target="https://drive.google.com/file/d/1tDsHuvZ6_znNILiJESEpRz1zVDtb9Y5n/view?usp=drivesdk" TargetMode="External"/><Relationship Id="rId354" Type="http://schemas.openxmlformats.org/officeDocument/2006/relationships/hyperlink" Target="https://drive.google.com/file/d/1LjxQ-n4Gb8lKUlTRIEvZv2J5joTdky4i/view?usp=drivesdk" TargetMode="External"/><Relationship Id="rId353" Type="http://schemas.openxmlformats.org/officeDocument/2006/relationships/hyperlink" Target="https://drive.google.com/file/d/1wfxGsUmzKYRk7VQIX4q9xsxSBBjHoRgQ/view?usp=drivesdk" TargetMode="External"/><Relationship Id="rId1378" Type="http://schemas.openxmlformats.org/officeDocument/2006/relationships/hyperlink" Target="https://drive.google.com/file/d/1E92f2eZyt4jIKi6y9YNVnyhr-LYgfWXe/view?usp=drivesdk" TargetMode="External"/><Relationship Id="rId1379" Type="http://schemas.openxmlformats.org/officeDocument/2006/relationships/hyperlink" Target="https://drive.google.com/file/d/10uZ8ZnpdAt_pAoKLYPSxoiOHrRWmGrFs/view?usp=drivesdk" TargetMode="External"/><Relationship Id="rId305" Type="http://schemas.openxmlformats.org/officeDocument/2006/relationships/hyperlink" Target="https://drive.google.com/file/d/1tF4k9u5DyQjf5-Fb_gqdwZovG4JhNXPi/view?usp=drivesdk" TargetMode="External"/><Relationship Id="rId789" Type="http://schemas.openxmlformats.org/officeDocument/2006/relationships/hyperlink" Target="https://drive.google.com/file/d/11WtHcANqWzoaww_7AHlcCsH5k3sRFN0A/view?usp=drivesdk" TargetMode="External"/><Relationship Id="rId304" Type="http://schemas.openxmlformats.org/officeDocument/2006/relationships/hyperlink" Target="https://drive.google.com/file/d/1mSxpdSjMjrKesRzNEl1mHD8TbpINIYP4/view?usp=drivesdk" TargetMode="External"/><Relationship Id="rId788" Type="http://schemas.openxmlformats.org/officeDocument/2006/relationships/hyperlink" Target="https://drive.google.com/file/d/1582BpcaNg_Lp63OWOFJQtAd9YvBPOZ64/view?usp=drivesdk" TargetMode="External"/><Relationship Id="rId303" Type="http://schemas.openxmlformats.org/officeDocument/2006/relationships/hyperlink" Target="https://drive.google.com/file/d/1tyiiuSFrkSiEgcSErE7GAH2q5w7w1LaI/view?usp=drivesdk" TargetMode="External"/><Relationship Id="rId787" Type="http://schemas.openxmlformats.org/officeDocument/2006/relationships/hyperlink" Target="https://drive.google.com/file/d/18b6Ffanx1s2ioz8JPaVUgZk4_OQN8cMv/view?usp=drivesdk" TargetMode="External"/><Relationship Id="rId302" Type="http://schemas.openxmlformats.org/officeDocument/2006/relationships/hyperlink" Target="https://drive.google.com/file/d/1B7S7uI0b2y78tLC8LO64RMA2WagVs8en/view?usp=drivesdk" TargetMode="External"/><Relationship Id="rId786" Type="http://schemas.openxmlformats.org/officeDocument/2006/relationships/hyperlink" Target="https://drive.google.com/file/d/1tWsys5wCTE079ZShH5Le-SVOeBZN8Otd/view?usp=drivesdk" TargetMode="External"/><Relationship Id="rId309" Type="http://schemas.openxmlformats.org/officeDocument/2006/relationships/hyperlink" Target="https://drive.google.com/file/d/1LW0uGQ1Vp3uhEyvIycsI0rkPRdQzyHST/view?usp=drivesdk" TargetMode="External"/><Relationship Id="rId308" Type="http://schemas.openxmlformats.org/officeDocument/2006/relationships/hyperlink" Target="https://drive.google.com/file/d/1VExL56P4MMLn0qMGqJUkmBTfiJ-qh5t2/view?usp=drivesdk" TargetMode="External"/><Relationship Id="rId307" Type="http://schemas.openxmlformats.org/officeDocument/2006/relationships/hyperlink" Target="https://drive.google.com/file/d/1mzwDr4KWoWg4c20zx6F2u7Cko_ZGRfY4/view?usp=drivesdk" TargetMode="External"/><Relationship Id="rId306" Type="http://schemas.openxmlformats.org/officeDocument/2006/relationships/hyperlink" Target="https://drive.google.com/file/d/1C7YCMdLebheFczEPQ349b6tWjd-I2fW7/view?usp=drivesdk" TargetMode="External"/><Relationship Id="rId781" Type="http://schemas.openxmlformats.org/officeDocument/2006/relationships/hyperlink" Target="https://drive.google.com/file/d/1DtYiezGoEX9UlHSyiR8glsdE_HShGA08/view?usp=drivesdk" TargetMode="External"/><Relationship Id="rId1370" Type="http://schemas.openxmlformats.org/officeDocument/2006/relationships/hyperlink" Target="https://drive.google.com/file/d/1iurmTjgtLbxwzFB8Ujq4IhVSSJFiK1f1/view?usp=drivesdk" TargetMode="External"/><Relationship Id="rId780" Type="http://schemas.openxmlformats.org/officeDocument/2006/relationships/hyperlink" Target="https://drive.google.com/file/d/129CoKLnAYygdFMuAY9AIoDCvxijFdl0z/view?usp=drivesdk" TargetMode="External"/><Relationship Id="rId1371" Type="http://schemas.openxmlformats.org/officeDocument/2006/relationships/hyperlink" Target="https://drive.google.com/file/d/1DBYt2gCL1KorMGEH4odIV6PB0kHEr0pc/view?usp=drivesdk" TargetMode="External"/><Relationship Id="rId1372" Type="http://schemas.openxmlformats.org/officeDocument/2006/relationships/hyperlink" Target="https://drive.google.com/file/d/1O_C2MzcudwKLUyyg1QuTsiiMJOG_WW3W/view?usp=drivesdk" TargetMode="External"/><Relationship Id="rId1373" Type="http://schemas.openxmlformats.org/officeDocument/2006/relationships/hyperlink" Target="https://drive.google.com/file/d/1bklSJnwhFfdFlJs98c0oWY_kkFpSDQnn/view?usp=drivesdk" TargetMode="External"/><Relationship Id="rId301" Type="http://schemas.openxmlformats.org/officeDocument/2006/relationships/hyperlink" Target="https://drive.google.com/file/d/1tBvW5klq4Ii8IQGoij9cFV-Of-4OZG1X/view?usp=drivesdk" TargetMode="External"/><Relationship Id="rId785" Type="http://schemas.openxmlformats.org/officeDocument/2006/relationships/hyperlink" Target="https://drive.google.com/file/d/1wad2asuqSlEVfXS9eXYUGJqFiwnjfTeQ/view?usp=drivesdk" TargetMode="External"/><Relationship Id="rId1374" Type="http://schemas.openxmlformats.org/officeDocument/2006/relationships/hyperlink" Target="https://drive.google.com/file/d/1qbf6_s_t4Oj-JibCI-Rtf7gmBUcJXAcV/view?usp=drivesdk" TargetMode="External"/><Relationship Id="rId300" Type="http://schemas.openxmlformats.org/officeDocument/2006/relationships/hyperlink" Target="https://drive.google.com/file/d/1fXK6SZXxJUdJouOJCUqfTOsEkOdE6WCb/view?usp=drivesdk" TargetMode="External"/><Relationship Id="rId784" Type="http://schemas.openxmlformats.org/officeDocument/2006/relationships/hyperlink" Target="https://drive.google.com/file/d/1XUAi9diAJlgIkZqH5zDvSNdbfrt16nhr/view?usp=drivesdk" TargetMode="External"/><Relationship Id="rId1375" Type="http://schemas.openxmlformats.org/officeDocument/2006/relationships/hyperlink" Target="https://drive.google.com/file/d/1Zs_qAmqx3KdopCK4kH6dQdoazX-9Ezbu/view?usp=drivesdk" TargetMode="External"/><Relationship Id="rId783" Type="http://schemas.openxmlformats.org/officeDocument/2006/relationships/hyperlink" Target="https://drive.google.com/file/d/1bmq_SiVbpMbOyzwMvLLXQefd013yJtp3/view?usp=drivesdk" TargetMode="External"/><Relationship Id="rId1376" Type="http://schemas.openxmlformats.org/officeDocument/2006/relationships/hyperlink" Target="https://drive.google.com/file/d/11CUsPHO1NtOYle4Es-u3XZBLindu9cLp/view?usp=drivesdk" TargetMode="External"/><Relationship Id="rId782" Type="http://schemas.openxmlformats.org/officeDocument/2006/relationships/hyperlink" Target="https://drive.google.com/file/d/1SBKokUvXZKVLMrkHgBup3byVeXx_xSxe/view?usp=drivesdk" TargetMode="External"/><Relationship Id="rId1377" Type="http://schemas.openxmlformats.org/officeDocument/2006/relationships/hyperlink" Target="https://drive.google.com/file/d/15Sv5KCgeGjwuZGtgki6XtzalETb_ce4o/view?usp=drivesdk" TargetMode="External"/><Relationship Id="rId1367" Type="http://schemas.openxmlformats.org/officeDocument/2006/relationships/hyperlink" Target="https://drive.google.com/file/d/1te2mfn8KNgJ2tb7_AdQcoHKsWCGOAjlR/view?usp=drivesdk" TargetMode="External"/><Relationship Id="rId1368" Type="http://schemas.openxmlformats.org/officeDocument/2006/relationships/hyperlink" Target="https://drive.google.com/file/d/1bYqS37eJG4qqKKKrfW2aMzNhYdEFjdB3/view?usp=drivesdk" TargetMode="External"/><Relationship Id="rId1369" Type="http://schemas.openxmlformats.org/officeDocument/2006/relationships/hyperlink" Target="https://drive.google.com/file/d/1vPsKb5_EDSuACfpeJuovuA-Dg5k8rlO6/view?usp=drivesdk" TargetMode="External"/><Relationship Id="rId778" Type="http://schemas.openxmlformats.org/officeDocument/2006/relationships/hyperlink" Target="https://drive.google.com/file/d/1tKkkUWO96LDEzCEY2iV5tfDF0RH6aoeQ/view?usp=drivesdk" TargetMode="External"/><Relationship Id="rId777" Type="http://schemas.openxmlformats.org/officeDocument/2006/relationships/hyperlink" Target="https://drive.google.com/file/d/1xNI5mA3AgF8LFazLb-54VRJ6Rf9z6WlV/view?usp=drivesdk" TargetMode="External"/><Relationship Id="rId776" Type="http://schemas.openxmlformats.org/officeDocument/2006/relationships/hyperlink" Target="https://drive.google.com/file/d/1P_gtTL6lXp_2AoDntK_XkGXpt3fhxID8/view?usp=drivesdk" TargetMode="External"/><Relationship Id="rId775" Type="http://schemas.openxmlformats.org/officeDocument/2006/relationships/hyperlink" Target="https://drive.google.com/file/d/1ykCgxaTg42QlKCRC4s-HZePFvf3wMlRF/view?usp=drivesdk" TargetMode="External"/><Relationship Id="rId779" Type="http://schemas.openxmlformats.org/officeDocument/2006/relationships/hyperlink" Target="https://drive.google.com/file/d/1tQ8XU2_jG79VU-6x1UD_ugI6B3S9yoft/view?usp=drivesdk" TargetMode="External"/><Relationship Id="rId770" Type="http://schemas.openxmlformats.org/officeDocument/2006/relationships/hyperlink" Target="https://drive.google.com/file/d/1GxnXxATldvorXRsRntu19m8u8gY_yIJM/view?usp=drivesdk" TargetMode="External"/><Relationship Id="rId1360" Type="http://schemas.openxmlformats.org/officeDocument/2006/relationships/hyperlink" Target="https://drive.google.com/file/d/1NfaNG2tZEu2zR_SXAdYWTI0Febki3hbp/view?usp=drivesdk" TargetMode="External"/><Relationship Id="rId1361" Type="http://schemas.openxmlformats.org/officeDocument/2006/relationships/hyperlink" Target="https://drive.google.com/file/d/1MJK0NJJPGJZB0myZEGZyLvFjSo7M6y2q/view?usp=drivesdk" TargetMode="External"/><Relationship Id="rId1362" Type="http://schemas.openxmlformats.org/officeDocument/2006/relationships/hyperlink" Target="https://drive.google.com/file/d/1cMrxUAdI04ettquNu9nc4DMVrIMNMDm-/view?usp=drivesdk" TargetMode="External"/><Relationship Id="rId774" Type="http://schemas.openxmlformats.org/officeDocument/2006/relationships/hyperlink" Target="https://drive.google.com/file/d/1_tkMPnjjw5Tsp44Wfg94JZdmShIrP6np/view?usp=drivesdk" TargetMode="External"/><Relationship Id="rId1363" Type="http://schemas.openxmlformats.org/officeDocument/2006/relationships/hyperlink" Target="https://drive.google.com/file/d/1smcNUAlsUsUycpydtJzFRbNCWUKTUzBk/view?usp=drivesdk" TargetMode="External"/><Relationship Id="rId773" Type="http://schemas.openxmlformats.org/officeDocument/2006/relationships/hyperlink" Target="https://drive.google.com/file/d/1XUDfMlsCHJOYxBjWuZI7hXDbkbOky0hH/view?usp=drivesdk" TargetMode="External"/><Relationship Id="rId1364" Type="http://schemas.openxmlformats.org/officeDocument/2006/relationships/hyperlink" Target="https://drive.google.com/file/d/1pAhB_8Mw7G51oNTyxHzDSqxSOnQt3Cek/view?usp=drivesdk" TargetMode="External"/><Relationship Id="rId772" Type="http://schemas.openxmlformats.org/officeDocument/2006/relationships/hyperlink" Target="https://drive.google.com/file/d/10-AmLhQbvgKRCwurlQZPRJ6QRF4On1R2/view?usp=drivesdk" TargetMode="External"/><Relationship Id="rId1365" Type="http://schemas.openxmlformats.org/officeDocument/2006/relationships/hyperlink" Target="https://drive.google.com/file/d/1tjIWCPUHqEklW7ro2G3e16UzgD9g3Pwe/view?usp=drivesdk" TargetMode="External"/><Relationship Id="rId771" Type="http://schemas.openxmlformats.org/officeDocument/2006/relationships/hyperlink" Target="https://drive.google.com/file/d/1Js8kInc5P8FNOEGvValBpR5Ungy8zLUt/view?usp=drivesdk" TargetMode="External"/><Relationship Id="rId1366" Type="http://schemas.openxmlformats.org/officeDocument/2006/relationships/hyperlink" Target="https://drive.google.com/file/d/14QlYJIosKhhLoGtd-iXc5Zfj-vgXXu7b/view?usp=drivesdk" TargetMode="External"/><Relationship Id="rId327" Type="http://schemas.openxmlformats.org/officeDocument/2006/relationships/hyperlink" Target="https://drive.google.com/file/d/1HJDiw2HV-bBRJakM-uqQ-f8LYGqzu9Ew/view?usp=drivesdk" TargetMode="External"/><Relationship Id="rId326" Type="http://schemas.openxmlformats.org/officeDocument/2006/relationships/hyperlink" Target="https://drive.google.com/file/d/1E_5CnY7zd5gn0FHTeexM1Qmqoa36dhyu/view?usp=drivesdk" TargetMode="External"/><Relationship Id="rId325" Type="http://schemas.openxmlformats.org/officeDocument/2006/relationships/hyperlink" Target="https://drive.google.com/file/d/18ETsrEbWsvYEwyPSdiyX4mJ8IuQQGNQB/view?usp=drivesdk" TargetMode="External"/><Relationship Id="rId324" Type="http://schemas.openxmlformats.org/officeDocument/2006/relationships/hyperlink" Target="https://drive.google.com/file/d/1dY_KDciD6KVL7caw5yHjI5AoRQei4JqX/view?usp=drivesdk" TargetMode="External"/><Relationship Id="rId329" Type="http://schemas.openxmlformats.org/officeDocument/2006/relationships/hyperlink" Target="https://drive.google.com/file/d/1keLO9belNX0qJ_wLsCYyvlwZLQMKciOr/view?usp=drivesdk" TargetMode="External"/><Relationship Id="rId1390" Type="http://schemas.openxmlformats.org/officeDocument/2006/relationships/hyperlink" Target="https://drive.google.com/file/d/1TbIG-XMi3r9J9e2lEtHjiYMSjfonCATu/view?usp=drivesdk" TargetMode="External"/><Relationship Id="rId328" Type="http://schemas.openxmlformats.org/officeDocument/2006/relationships/hyperlink" Target="https://drive.google.com/file/d/1snGF2jjfbP7xwy8m0iJtcXB1TD30pC-v/view?usp=drivesdk" TargetMode="External"/><Relationship Id="rId1391" Type="http://schemas.openxmlformats.org/officeDocument/2006/relationships/hyperlink" Target="https://drive.google.com/file/d/1czmTnH28TWRmc_mcIAJZFQf_gZGuMHee/view?usp=drivesdk" TargetMode="External"/><Relationship Id="rId1392" Type="http://schemas.openxmlformats.org/officeDocument/2006/relationships/hyperlink" Target="https://drive.google.com/file/d/1T_9-zIELKlj10tugUwzYOUPp3ZPWVTZy/view?usp=drivesdk" TargetMode="External"/><Relationship Id="rId1393" Type="http://schemas.openxmlformats.org/officeDocument/2006/relationships/hyperlink" Target="https://drive.google.com/file/d/1BCt4i4ssllNPsI5Gne6z32xsj01lBcNO/view?usp=drivesdk" TargetMode="External"/><Relationship Id="rId1394" Type="http://schemas.openxmlformats.org/officeDocument/2006/relationships/hyperlink" Target="https://drive.google.com/file/d/1TW0QApsc-dZ7Bmkg5P2YCNP9g_FoAlMt/view?usp=drivesdk" TargetMode="External"/><Relationship Id="rId1395" Type="http://schemas.openxmlformats.org/officeDocument/2006/relationships/hyperlink" Target="https://drive.google.com/file/d/1X3OyuzaxYUkC0h_0L4aiEejIjrT1F_BS/view?usp=drivesdk" TargetMode="External"/><Relationship Id="rId323" Type="http://schemas.openxmlformats.org/officeDocument/2006/relationships/hyperlink" Target="https://drive.google.com/file/d/1KZAtcDTCSWZVQ1Fif_RxdUWfwbEWPHhp/view?usp=drivesdk" TargetMode="External"/><Relationship Id="rId1396" Type="http://schemas.openxmlformats.org/officeDocument/2006/relationships/hyperlink" Target="https://drive.google.com/file/d/1cZgDt3DKjbwsZcCwfi1qUDIGl3RVOm7A/view?usp=drivesdk" TargetMode="External"/><Relationship Id="rId322" Type="http://schemas.openxmlformats.org/officeDocument/2006/relationships/hyperlink" Target="https://drive.google.com/file/d/1hFAeRrhosTKOCdU3km6_T7VtQ38FnrhM/view?usp=drivesdk" TargetMode="External"/><Relationship Id="rId1397" Type="http://schemas.openxmlformats.org/officeDocument/2006/relationships/hyperlink" Target="https://drive.google.com/file/d/1aRo3g2Os5di0Yo3vyve5P_3cNvAAx7Xa/view?usp=drivesdk" TargetMode="External"/><Relationship Id="rId321" Type="http://schemas.openxmlformats.org/officeDocument/2006/relationships/hyperlink" Target="https://drive.google.com/file/d/1Dq3syIelZVbki0Omnwpwwi6nIgpihSSS/view?usp=drivesdk" TargetMode="External"/><Relationship Id="rId1398" Type="http://schemas.openxmlformats.org/officeDocument/2006/relationships/hyperlink" Target="https://drive.google.com/file/d/1P-PAv_Ul5BA1ZWASWNvtAE_u91VEMzYv/view?usp=drivesdk" TargetMode="External"/><Relationship Id="rId320" Type="http://schemas.openxmlformats.org/officeDocument/2006/relationships/hyperlink" Target="https://drive.google.com/file/d/1CPry26I1xpt7_jRMVZuRhlA1IsyQ9xoG/view?usp=drivesdk" TargetMode="External"/><Relationship Id="rId1399" Type="http://schemas.openxmlformats.org/officeDocument/2006/relationships/hyperlink" Target="https://drive.google.com/file/d/1HOZo4rYz36uq6PLEysa1BLcRY4LX4RAV/view?usp=drivesdk" TargetMode="External"/><Relationship Id="rId1389" Type="http://schemas.openxmlformats.org/officeDocument/2006/relationships/hyperlink" Target="https://drive.google.com/file/d/1JPl8AkRKElZltTj-tTcv5Tfmy5jkspJ0/view?usp=drivesdk" TargetMode="External"/><Relationship Id="rId316" Type="http://schemas.openxmlformats.org/officeDocument/2006/relationships/hyperlink" Target="https://drive.google.com/file/d/17QjAl5tYwOt5diMd5kNr61RZkGZiWgD2/view?usp=drivesdk" TargetMode="External"/><Relationship Id="rId315" Type="http://schemas.openxmlformats.org/officeDocument/2006/relationships/hyperlink" Target="https://drive.google.com/file/d/1TKAg8_GkiGbY3NJHBTwQHTBu8bcmWPSH/view?usp=drivesdk" TargetMode="External"/><Relationship Id="rId799" Type="http://schemas.openxmlformats.org/officeDocument/2006/relationships/hyperlink" Target="https://drive.google.com/file/d/1C5LXIUxCQzI9EEmZw_RKdu88FKF6wif8/view?usp=drivesdk" TargetMode="External"/><Relationship Id="rId314" Type="http://schemas.openxmlformats.org/officeDocument/2006/relationships/hyperlink" Target="https://drive.google.com/file/d/16VVY5pyHSVgBohWe3gosDuziA_pgx7_J/view?usp=drivesdk" TargetMode="External"/><Relationship Id="rId798" Type="http://schemas.openxmlformats.org/officeDocument/2006/relationships/hyperlink" Target="https://drive.google.com/file/d/110sTpm5Jr7WDp7sp2osVIOZT1lgB-rAy/view?usp=drivesdk" TargetMode="External"/><Relationship Id="rId313" Type="http://schemas.openxmlformats.org/officeDocument/2006/relationships/hyperlink" Target="https://drive.google.com/file/d/13ZhpaAU99IImlstQvik2ilDzubY397lX/view?usp=drivesdk" TargetMode="External"/><Relationship Id="rId797" Type="http://schemas.openxmlformats.org/officeDocument/2006/relationships/hyperlink" Target="https://drive.google.com/file/d/1IO0fkKBeDpnvVjH8MOMUBl3Q_NQp79h2/view?usp=drivesdk" TargetMode="External"/><Relationship Id="rId319" Type="http://schemas.openxmlformats.org/officeDocument/2006/relationships/hyperlink" Target="https://drive.google.com/file/d/1mr923cIMN1QjwAvhCIjjBPqOKKg2J_2a/view?usp=drivesdk" TargetMode="External"/><Relationship Id="rId318" Type="http://schemas.openxmlformats.org/officeDocument/2006/relationships/hyperlink" Target="https://drive.google.com/file/d/1HzzSc_jg_XvyyB-vQqjLiQJLQsM4r1fi/view?usp=drivesdk" TargetMode="External"/><Relationship Id="rId317" Type="http://schemas.openxmlformats.org/officeDocument/2006/relationships/hyperlink" Target="https://drive.google.com/file/d/160h9rh4ZtwX6ewxvYOgpia1HjpdQ6-QU/view?usp=drivesdk" TargetMode="External"/><Relationship Id="rId1380" Type="http://schemas.openxmlformats.org/officeDocument/2006/relationships/hyperlink" Target="https://drive.google.com/file/d/1JAyw7r23INArTn0eiux7lIcSuuUBdBwo/view?usp=drivesdk" TargetMode="External"/><Relationship Id="rId792" Type="http://schemas.openxmlformats.org/officeDocument/2006/relationships/hyperlink" Target="https://drive.google.com/file/d/195uEWbNnS8BNSdYHwLfVSQfGSW9GQiSx/view?usp=drivesdk" TargetMode="External"/><Relationship Id="rId1381" Type="http://schemas.openxmlformats.org/officeDocument/2006/relationships/hyperlink" Target="https://drive.google.com/file/d/1A57irl8DNS10Xyi6pKOgwA-1UtDNwVHE/view?usp=drivesdk" TargetMode="External"/><Relationship Id="rId791" Type="http://schemas.openxmlformats.org/officeDocument/2006/relationships/hyperlink" Target="https://drive.google.com/file/d/14O5OLgKW9_-PP2_UcasSlcS8x3nndvpk/view?usp=drivesdk" TargetMode="External"/><Relationship Id="rId1382" Type="http://schemas.openxmlformats.org/officeDocument/2006/relationships/hyperlink" Target="https://drive.google.com/file/d/1rxCNIl-8FVTT-pZ2Hx8VHxb0_LJqcqR6/view?usp=drivesdk" TargetMode="External"/><Relationship Id="rId790" Type="http://schemas.openxmlformats.org/officeDocument/2006/relationships/hyperlink" Target="https://drive.google.com/file/d/1m7KOfw0PCTZiVTCIZv6MNIFvOfmWA3_X/view?usp=drivesdk" TargetMode="External"/><Relationship Id="rId1383" Type="http://schemas.openxmlformats.org/officeDocument/2006/relationships/hyperlink" Target="https://drive.google.com/file/d/1kJL7i77CPeD-FqV2_qYojYiOj6FpyV1A/view?usp=drivesdk" TargetMode="External"/><Relationship Id="rId1384" Type="http://schemas.openxmlformats.org/officeDocument/2006/relationships/hyperlink" Target="https://drive.google.com/file/d/1Zt8w0FIBIPVhf2tmn0n0_ZdjlylgTfAU/view?usp=drivesdk" TargetMode="External"/><Relationship Id="rId312" Type="http://schemas.openxmlformats.org/officeDocument/2006/relationships/hyperlink" Target="https://drive.google.com/file/d/1af2vaXqpNx7iANPu87nPWf5cKSqVeC2B/view?usp=drivesdk" TargetMode="External"/><Relationship Id="rId796" Type="http://schemas.openxmlformats.org/officeDocument/2006/relationships/hyperlink" Target="https://drive.google.com/file/d/1MXqSPPs4F79vif_Ceugd2zfEZnbx_GFj/view?usp=drivesdk" TargetMode="External"/><Relationship Id="rId1385" Type="http://schemas.openxmlformats.org/officeDocument/2006/relationships/hyperlink" Target="https://drive.google.com/file/d/1QjA5Dg0oHsTUqfqLamYUGwS4CQPvOKji/view?usp=drivesdk" TargetMode="External"/><Relationship Id="rId311" Type="http://schemas.openxmlformats.org/officeDocument/2006/relationships/hyperlink" Target="https://drive.google.com/file/d/1o2Cw4w06HocS94PNPs3iHe-ADXeJ_302/view?usp=drivesdk" TargetMode="External"/><Relationship Id="rId795" Type="http://schemas.openxmlformats.org/officeDocument/2006/relationships/hyperlink" Target="https://drive.google.com/file/d/1ZzAd4cDlyG-TQ_ce6WmAQNKjImVU9yoh/view?usp=drivesdk" TargetMode="External"/><Relationship Id="rId1386" Type="http://schemas.openxmlformats.org/officeDocument/2006/relationships/hyperlink" Target="https://drive.google.com/file/d/14K5h49tf0F1_9fY4AAiT8dBLyoMT9oi1/view?usp=drivesdk" TargetMode="External"/><Relationship Id="rId310" Type="http://schemas.openxmlformats.org/officeDocument/2006/relationships/hyperlink" Target="https://drive.google.com/file/d/1DgXSVyU22RegrQriEXZBCbhiksGr9SPB/view?usp=drivesdk" TargetMode="External"/><Relationship Id="rId794" Type="http://schemas.openxmlformats.org/officeDocument/2006/relationships/hyperlink" Target="https://drive.google.com/file/d/1GFjVaRII1-m4VOvnKFGe_zzPkxo8tZU_/view?usp=drivesdk" TargetMode="External"/><Relationship Id="rId1387" Type="http://schemas.openxmlformats.org/officeDocument/2006/relationships/hyperlink" Target="https://drive.google.com/file/d/1yo0NflKdkCZZm_IbCiadyp6A7orlq78e/view?usp=drivesdk" TargetMode="External"/><Relationship Id="rId793" Type="http://schemas.openxmlformats.org/officeDocument/2006/relationships/hyperlink" Target="https://drive.google.com/file/d/1TnPmHxR5uHO0ph45CupLfihrkBEGoKok/view?usp=drivesdk" TargetMode="External"/><Relationship Id="rId1388" Type="http://schemas.openxmlformats.org/officeDocument/2006/relationships/hyperlink" Target="https://drive.google.com/file/d/1idEIEg2yUxDWqCxHQfh4mUA5-6VxlNQ_/view?usp=drivesdk" TargetMode="External"/><Relationship Id="rId297" Type="http://schemas.openxmlformats.org/officeDocument/2006/relationships/hyperlink" Target="https://drive.google.com/file/d/1xAPfkxjhKjy4nToYG5heyV20Q20uXX4S/view?usp=drivesdk" TargetMode="External"/><Relationship Id="rId296" Type="http://schemas.openxmlformats.org/officeDocument/2006/relationships/hyperlink" Target="https://drive.google.com/file/d/1H50ov4KWsdOvC-EA3iZZZIdEds_TrS1p/view?usp=drivesdk" TargetMode="External"/><Relationship Id="rId295" Type="http://schemas.openxmlformats.org/officeDocument/2006/relationships/hyperlink" Target="https://drive.google.com/file/d/1N3C4VomhyosOmVY_0O5f8iTuOsA2T8XL/view?usp=drivesdk" TargetMode="External"/><Relationship Id="rId294" Type="http://schemas.openxmlformats.org/officeDocument/2006/relationships/hyperlink" Target="https://drive.google.com/file/d/1TjCL91i_SqMysdjjf5gRw_2lj8xSySRw/view?usp=drivesdk" TargetMode="External"/><Relationship Id="rId299" Type="http://schemas.openxmlformats.org/officeDocument/2006/relationships/hyperlink" Target="https://drive.google.com/file/d/16_ZfOVxQsR18IYiFOJDuOssnuUEiBTQX/view?usp=drivesdk" TargetMode="External"/><Relationship Id="rId298" Type="http://schemas.openxmlformats.org/officeDocument/2006/relationships/hyperlink" Target="https://drive.google.com/file/d/14cbw4RLpGqdjCmyzgvy10yuDYY88IQeP/view?usp=drivesdk" TargetMode="External"/><Relationship Id="rId271" Type="http://schemas.openxmlformats.org/officeDocument/2006/relationships/hyperlink" Target="https://drive.google.com/file/d/15di0yRu5Q7CrMnQM5aTZyUxY4gqQlKq7/view?usp=drivesdk" TargetMode="External"/><Relationship Id="rId270" Type="http://schemas.openxmlformats.org/officeDocument/2006/relationships/hyperlink" Target="https://drive.google.com/file/d/17yc_zoDCvlLu3rNRoY3U5hSsppK2_Od6/view?usp=drivesdk" TargetMode="External"/><Relationship Id="rId269" Type="http://schemas.openxmlformats.org/officeDocument/2006/relationships/hyperlink" Target="https://drive.google.com/file/d/1pnkEOQGikW3j9mesgYzcjcs-QqOHwEUW/view?usp=drivesdk" TargetMode="External"/><Relationship Id="rId264" Type="http://schemas.openxmlformats.org/officeDocument/2006/relationships/hyperlink" Target="https://drive.google.com/file/d/1btINDS5RzSeepZ18zllTl3qt6dAoEzbX/view?usp=drivesdk" TargetMode="External"/><Relationship Id="rId263" Type="http://schemas.openxmlformats.org/officeDocument/2006/relationships/hyperlink" Target="https://drive.google.com/file/d/1X6uVm1yrSB9HqDkhFcYnqXGWN9mZemiZ/view?usp=drivesdk" TargetMode="External"/><Relationship Id="rId262" Type="http://schemas.openxmlformats.org/officeDocument/2006/relationships/hyperlink" Target="https://drive.google.com/file/d/1J6ukcyFirMl-UrOb143n2M8Tbug523bQ/view?usp=drivesdk" TargetMode="External"/><Relationship Id="rId261" Type="http://schemas.openxmlformats.org/officeDocument/2006/relationships/hyperlink" Target="https://drive.google.com/file/d/1Ihok4_HbKa2s1LJCV7qN7jw0h5FiwLon/view?usp=drivesdk" TargetMode="External"/><Relationship Id="rId268" Type="http://schemas.openxmlformats.org/officeDocument/2006/relationships/hyperlink" Target="https://drive.google.com/file/d/1FY6C4uaZsGAIWesgKgCGYt66vxwxaNtw/view?usp=drivesdk" TargetMode="External"/><Relationship Id="rId267" Type="http://schemas.openxmlformats.org/officeDocument/2006/relationships/hyperlink" Target="https://drive.google.com/file/d/1AXZBuDejfuDefhtQ79ORNnbPDMRRlM_R/view?usp=drivesdk" TargetMode="External"/><Relationship Id="rId266" Type="http://schemas.openxmlformats.org/officeDocument/2006/relationships/hyperlink" Target="https://drive.google.com/file/d/15xE7w_uaxRd0dP_Tp54GebfWH6d70FlG/view?usp=drivesdk" TargetMode="External"/><Relationship Id="rId265" Type="http://schemas.openxmlformats.org/officeDocument/2006/relationships/hyperlink" Target="https://drive.google.com/file/d/1sG5l1Lpvh2sgyJZCkrNWJV7U1fc9f0on/view?usp=drivesdk" TargetMode="External"/><Relationship Id="rId260" Type="http://schemas.openxmlformats.org/officeDocument/2006/relationships/hyperlink" Target="https://drive.google.com/file/d/12y5nIK-WlBHNd-Uz3SEHe5L4Wkt-jaeX/view?usp=drivesdk" TargetMode="External"/><Relationship Id="rId259" Type="http://schemas.openxmlformats.org/officeDocument/2006/relationships/hyperlink" Target="https://drive.google.com/file/d/1LA_p62dE3m3h_WktYEFXR3mEWpiwlhDa/view?usp=drivesdk" TargetMode="External"/><Relationship Id="rId258" Type="http://schemas.openxmlformats.org/officeDocument/2006/relationships/hyperlink" Target="https://drive.google.com/file/d/1R2FlCzxKzvjFqgWch6wUMucylEwKN2g7/view?usp=drivesdk" TargetMode="External"/><Relationship Id="rId253" Type="http://schemas.openxmlformats.org/officeDocument/2006/relationships/hyperlink" Target="https://drive.google.com/file/d/1wM9mJ1uCnMpVtpW0PCYIqQnaTHLisf3w/view?usp=drivesdk" TargetMode="External"/><Relationship Id="rId252" Type="http://schemas.openxmlformats.org/officeDocument/2006/relationships/hyperlink" Target="https://drive.google.com/file/d/1QYg0Yx1bV85CBD5XakkpkkwKj2m7ELMb/view?usp=drivesdk" TargetMode="External"/><Relationship Id="rId251" Type="http://schemas.openxmlformats.org/officeDocument/2006/relationships/hyperlink" Target="https://drive.google.com/file/d/1mOVkaIHSOmGnxmtTbXszMEFxdCAq-ufM/view?usp=drivesdk" TargetMode="External"/><Relationship Id="rId250" Type="http://schemas.openxmlformats.org/officeDocument/2006/relationships/hyperlink" Target="https://drive.google.com/file/d/1mzbleUeO6oKnicNSEDnQcyapykcYTQGZ/view?usp=drivesdk" TargetMode="External"/><Relationship Id="rId257" Type="http://schemas.openxmlformats.org/officeDocument/2006/relationships/hyperlink" Target="https://drive.google.com/file/d/1pv4o4APm3_gkvFRu1a1qHzPCTv-RChUy/view?usp=drivesdk" TargetMode="External"/><Relationship Id="rId256" Type="http://schemas.openxmlformats.org/officeDocument/2006/relationships/hyperlink" Target="https://drive.google.com/file/d/1HvfZ1xVVSZHmE3N18VUnrJt9fsyZ_l5p/view?usp=drivesdk" TargetMode="External"/><Relationship Id="rId255" Type="http://schemas.openxmlformats.org/officeDocument/2006/relationships/hyperlink" Target="https://drive.google.com/file/d/1J155MN-sQZGsi1KzgO6ofR_a0XkJrbx3/view?usp=drivesdk" TargetMode="External"/><Relationship Id="rId254" Type="http://schemas.openxmlformats.org/officeDocument/2006/relationships/hyperlink" Target="https://drive.google.com/file/d/1LVdRzV4jyW5jG9QpvJHt3ygD8lRdyvli/view?usp=drivesdk" TargetMode="External"/><Relationship Id="rId293" Type="http://schemas.openxmlformats.org/officeDocument/2006/relationships/hyperlink" Target="https://drive.google.com/file/d/1IEG2Z4WKg1S7EJD8J2VAprHzYiPReQKr/view?usp=drivesdk" TargetMode="External"/><Relationship Id="rId292" Type="http://schemas.openxmlformats.org/officeDocument/2006/relationships/hyperlink" Target="https://drive.google.com/file/d/1dE_mNI7o8PI0JOj5eT1d3fo6Z_mPkqUN/view?usp=drivesdk" TargetMode="External"/><Relationship Id="rId291" Type="http://schemas.openxmlformats.org/officeDocument/2006/relationships/hyperlink" Target="https://drive.google.com/file/d/1ma6gTqOAS08IE-pVUmJLSDsbRMlJi9al/view?usp=drivesdk" TargetMode="External"/><Relationship Id="rId290" Type="http://schemas.openxmlformats.org/officeDocument/2006/relationships/hyperlink" Target="https://drive.google.com/file/d/1WllE4MlgQiCZrWQnnFBeKnIceFmxQ1rq/view?usp=drivesdk" TargetMode="External"/><Relationship Id="rId286" Type="http://schemas.openxmlformats.org/officeDocument/2006/relationships/hyperlink" Target="https://drive.google.com/file/d/11j4BSTTVXPFMlyFsV7SVpzbB45yWXNar/view?usp=drivesdk" TargetMode="External"/><Relationship Id="rId285" Type="http://schemas.openxmlformats.org/officeDocument/2006/relationships/hyperlink" Target="https://drive.google.com/file/d/1sfVlkkiQFpLV7gXUz-i_R0hAZtU6xQN6/view?usp=drivesdk" TargetMode="External"/><Relationship Id="rId284" Type="http://schemas.openxmlformats.org/officeDocument/2006/relationships/hyperlink" Target="https://drive.google.com/file/d/1cBW7Ol4PlPtsu5AZeQgD0UvvhUXpZ-II/view?usp=drivesdk" TargetMode="External"/><Relationship Id="rId283" Type="http://schemas.openxmlformats.org/officeDocument/2006/relationships/hyperlink" Target="https://drive.google.com/file/d/1znugvKP_s2xoz3IQknkBvZj1IyemRjlG/view?usp=drivesdk" TargetMode="External"/><Relationship Id="rId289" Type="http://schemas.openxmlformats.org/officeDocument/2006/relationships/hyperlink" Target="https://drive.google.com/file/d/1pwN7owzka7iXPgvQYKDTrdkRxGg_pVQE/view?usp=drivesdk" TargetMode="External"/><Relationship Id="rId288" Type="http://schemas.openxmlformats.org/officeDocument/2006/relationships/hyperlink" Target="https://drive.google.com/file/d/1QT9jmkm1rhn_ApJttimKGjF5ZTXo1_2S/view?usp=drivesdk" TargetMode="External"/><Relationship Id="rId287" Type="http://schemas.openxmlformats.org/officeDocument/2006/relationships/hyperlink" Target="https://drive.google.com/file/d/1_vv8Ci7L2aH6NNi2nt3WvUkV4eVsIBnD/view?usp=drivesdk" TargetMode="External"/><Relationship Id="rId282" Type="http://schemas.openxmlformats.org/officeDocument/2006/relationships/hyperlink" Target="https://drive.google.com/file/d/1B-E_ZlmSp-Wa0wPPIGqJaazovd2DBS66/view?usp=drivesdk" TargetMode="External"/><Relationship Id="rId281" Type="http://schemas.openxmlformats.org/officeDocument/2006/relationships/hyperlink" Target="https://drive.google.com/file/d/18UT96FrTgvAV8bF35x1_YHpsGUdRK5Mr/view?usp=drivesdk" TargetMode="External"/><Relationship Id="rId280" Type="http://schemas.openxmlformats.org/officeDocument/2006/relationships/hyperlink" Target="https://drive.google.com/file/d/1BU5HWr4nsFmykDDW-mzzrM1-fP9lWYqS/view?usp=drivesdk" TargetMode="External"/><Relationship Id="rId275" Type="http://schemas.openxmlformats.org/officeDocument/2006/relationships/hyperlink" Target="https://drive.google.com/file/d/1oiJOkE4ntXynx00vAhfu3JMYWJBIYCRA/view?usp=drivesdk" TargetMode="External"/><Relationship Id="rId274" Type="http://schemas.openxmlformats.org/officeDocument/2006/relationships/hyperlink" Target="https://drive.google.com/file/d/19GC-1_gvdJQcNC2L8oQzPxYi6_c5kDtT/view?usp=drivesdk" TargetMode="External"/><Relationship Id="rId273" Type="http://schemas.openxmlformats.org/officeDocument/2006/relationships/hyperlink" Target="https://drive.google.com/file/d/1W-oG2_NUJCl3mZhSj734GNboeLLc1Oeb/view?usp=drivesdk" TargetMode="External"/><Relationship Id="rId272" Type="http://schemas.openxmlformats.org/officeDocument/2006/relationships/hyperlink" Target="https://drive.google.com/file/d/1JRvRBXfAguDOiosUlRopqwcAIfqYFZfq/view?usp=drivesdk" TargetMode="External"/><Relationship Id="rId279" Type="http://schemas.openxmlformats.org/officeDocument/2006/relationships/hyperlink" Target="https://drive.google.com/file/d/1zjsI7wCGH3HU5tNxGCzGPn98ic5OQ-IU/view?usp=drivesdk" TargetMode="External"/><Relationship Id="rId278" Type="http://schemas.openxmlformats.org/officeDocument/2006/relationships/hyperlink" Target="https://drive.google.com/file/d/1FL3tmsMKWUxMdLzu9U2weYOJQ_uxeEyJ/view?usp=drivesdk" TargetMode="External"/><Relationship Id="rId277" Type="http://schemas.openxmlformats.org/officeDocument/2006/relationships/hyperlink" Target="https://drive.google.com/file/d/1b3aeCqpviQ8nZ_5ldzU5bEOt8UtnkLfF/view?usp=drivesdk" TargetMode="External"/><Relationship Id="rId276" Type="http://schemas.openxmlformats.org/officeDocument/2006/relationships/hyperlink" Target="https://drive.google.com/file/d/1l4gFrBfqvIJ6CqxNJwCeB-sZUV-ZJojV/view?usp=drivesdk" TargetMode="External"/><Relationship Id="rId1851" Type="http://schemas.openxmlformats.org/officeDocument/2006/relationships/hyperlink" Target="https://drive.google.com/file/d/15iCnR5cLg8Ih7bDVlYn86Y3UkNf_-9u1/view?usp=drivesdk" TargetMode="External"/><Relationship Id="rId1852" Type="http://schemas.openxmlformats.org/officeDocument/2006/relationships/hyperlink" Target="https://drive.google.com/file/d/1Yo_O7QKR6h8fhwAL8_wWecJ3EPRz7v-D/view?usp=drivesdk" TargetMode="External"/><Relationship Id="rId1853" Type="http://schemas.openxmlformats.org/officeDocument/2006/relationships/hyperlink" Target="https://drive.google.com/file/d/1XzFuk_tGpq_6OxMmlya77E4IG8oR8NUL/view?usp=drivesdk" TargetMode="External"/><Relationship Id="rId1854" Type="http://schemas.openxmlformats.org/officeDocument/2006/relationships/hyperlink" Target="https://drive.google.com/file/d/1aAb7TVKsv3SofxH0A80Nx3gO80dR3hMp/view?usp=drivesdk" TargetMode="External"/><Relationship Id="rId1855" Type="http://schemas.openxmlformats.org/officeDocument/2006/relationships/hyperlink" Target="https://drive.google.com/file/d/1hEmzRIsQ_p3AEOzSjQfv7sdrI9-Y1EiN/view?usp=drivesdk" TargetMode="External"/><Relationship Id="rId1856" Type="http://schemas.openxmlformats.org/officeDocument/2006/relationships/hyperlink" Target="https://drive.google.com/file/d/1ojU7ZYjgnlAi78SKXaQJwsCRv_1xQGHN/view?usp=drivesdk" TargetMode="External"/><Relationship Id="rId1857" Type="http://schemas.openxmlformats.org/officeDocument/2006/relationships/hyperlink" Target="https://drive.google.com/file/d/1tYRP3XCjr1KGS-7e04sRxpkOOVvMJWTf/view?usp=drivesdk" TargetMode="External"/><Relationship Id="rId1858" Type="http://schemas.openxmlformats.org/officeDocument/2006/relationships/hyperlink" Target="https://drive.google.com/file/d/1oh-ia9kKmy3yfN839LyW7pmvbueJwJ2N/view?usp=drivesdk" TargetMode="External"/><Relationship Id="rId1859" Type="http://schemas.openxmlformats.org/officeDocument/2006/relationships/hyperlink" Target="https://drive.google.com/file/d/1ArkaSb-qKEtplIcLH5P3rOIY7UKCZZfA/view?usp=drivesdk" TargetMode="External"/><Relationship Id="rId1850" Type="http://schemas.openxmlformats.org/officeDocument/2006/relationships/hyperlink" Target="https://drive.google.com/file/d/1w4aFdKS6T3X4y9uPA5Fqz1HRf9kEZ6_k/view?usp=drivesdk" TargetMode="External"/><Relationship Id="rId1840" Type="http://schemas.openxmlformats.org/officeDocument/2006/relationships/hyperlink" Target="https://drive.google.com/file/d/1w4PnOxBCdgDT5Mx0_jqUXuOn4DXWFE4_/view?usp=drivesdk" TargetMode="External"/><Relationship Id="rId1841" Type="http://schemas.openxmlformats.org/officeDocument/2006/relationships/hyperlink" Target="https://drive.google.com/file/d/1QWKz8g94_HYTHKGad5OnVPQbHJyhAkpE/view?usp=drivesdk" TargetMode="External"/><Relationship Id="rId1842" Type="http://schemas.openxmlformats.org/officeDocument/2006/relationships/hyperlink" Target="https://drive.google.com/file/d/1c1aqfs8-PigDwq9QuSmQZsLWxrbt42CH/view?usp=drivesdk" TargetMode="External"/><Relationship Id="rId1843" Type="http://schemas.openxmlformats.org/officeDocument/2006/relationships/hyperlink" Target="https://drive.google.com/file/d/11u17gFePOIzrNCffTFAArkEBV_PksX-j/view?usp=drivesdk" TargetMode="External"/><Relationship Id="rId1844" Type="http://schemas.openxmlformats.org/officeDocument/2006/relationships/hyperlink" Target="https://drive.google.com/file/d/1fGnrYkF3l_1N0XZYP41X55rw4zGcwjre/view?usp=drivesdk" TargetMode="External"/><Relationship Id="rId1845" Type="http://schemas.openxmlformats.org/officeDocument/2006/relationships/hyperlink" Target="https://drive.google.com/file/d/1OqT8ZRihKxjbd_8ue_1KyjHc1ppmb6yM/view?usp=drivesdk" TargetMode="External"/><Relationship Id="rId1846" Type="http://schemas.openxmlformats.org/officeDocument/2006/relationships/hyperlink" Target="https://drive.google.com/file/d/1d7eLKjAO2G1upkMOptpOIg8IvC9bJPlJ/view?usp=drivesdk" TargetMode="External"/><Relationship Id="rId1847" Type="http://schemas.openxmlformats.org/officeDocument/2006/relationships/hyperlink" Target="https://drive.google.com/file/d/1dNITfDCjWymHIwqua-oQQuqsSHiQDHkm/view?usp=drivesdk" TargetMode="External"/><Relationship Id="rId1848" Type="http://schemas.openxmlformats.org/officeDocument/2006/relationships/hyperlink" Target="https://drive.google.com/file/d/1PlWkuixYujnBol206BN1AaN9Wko0P6G_/view?usp=drivesdk" TargetMode="External"/><Relationship Id="rId1849" Type="http://schemas.openxmlformats.org/officeDocument/2006/relationships/hyperlink" Target="https://drive.google.com/file/d/1jzbHxJeVnne8k_cUJvZ4Oo8Hmjs1L9jW/view?usp=drivesdk" TargetMode="External"/><Relationship Id="rId1873" Type="http://schemas.openxmlformats.org/officeDocument/2006/relationships/hyperlink" Target="https://drive.google.com/file/d/1eeERsnWfr9K2XfIoUPghh-Kg0StEucSB/view?usp=drivesdk" TargetMode="External"/><Relationship Id="rId1874" Type="http://schemas.openxmlformats.org/officeDocument/2006/relationships/hyperlink" Target="https://drive.google.com/file/d/1-X0bUG2VJemc1uznIRQO_lFAaTd2tLYB/view?usp=drivesdk" TargetMode="External"/><Relationship Id="rId1875" Type="http://schemas.openxmlformats.org/officeDocument/2006/relationships/hyperlink" Target="https://drive.google.com/file/d/1PBa1xyhgjQU0vQpbX-l2y43FJeCH-Xcl/view?usp=drivesdk" TargetMode="External"/><Relationship Id="rId1876" Type="http://schemas.openxmlformats.org/officeDocument/2006/relationships/hyperlink" Target="https://drive.google.com/file/d/1hfBNeEYTjzNEbtHQUBjgBvV9Ka_bz8BX/view?usp=drivesdk" TargetMode="External"/><Relationship Id="rId1877" Type="http://schemas.openxmlformats.org/officeDocument/2006/relationships/hyperlink" Target="https://drive.google.com/file/d/1g2nNmY80403ZWnpyt2yYXJ-4hWJnafj0/view?usp=drivesdk" TargetMode="External"/><Relationship Id="rId1878" Type="http://schemas.openxmlformats.org/officeDocument/2006/relationships/hyperlink" Target="https://drive.google.com/file/d/13jZhQ96AIsrxN8Ndc5NPrAZmX4r_V0J3/view?usp=drivesdk" TargetMode="External"/><Relationship Id="rId1879" Type="http://schemas.openxmlformats.org/officeDocument/2006/relationships/hyperlink" Target="https://drive.google.com/file/d/1hXUXUKtTYe6fW2Nj7gHQy-66WfoU8y1H/view?usp=drivesdk" TargetMode="External"/><Relationship Id="rId1870" Type="http://schemas.openxmlformats.org/officeDocument/2006/relationships/hyperlink" Target="https://drive.google.com/file/d/1ifOy6TzXcmUP32OtoGLsCpk42E1W_krh/view?usp=drivesdk" TargetMode="External"/><Relationship Id="rId1871" Type="http://schemas.openxmlformats.org/officeDocument/2006/relationships/hyperlink" Target="https://drive.google.com/file/d/1itE47JlDw9XrT7MHgvdXyxXMmsjCCaoo/view?usp=drivesdk" TargetMode="External"/><Relationship Id="rId1872" Type="http://schemas.openxmlformats.org/officeDocument/2006/relationships/hyperlink" Target="https://drive.google.com/file/d/10A0QCWw0-xcKMdlKH6ef0cVKQsAovyVX/view?usp=drivesdk" TargetMode="External"/><Relationship Id="rId1862" Type="http://schemas.openxmlformats.org/officeDocument/2006/relationships/hyperlink" Target="https://drive.google.com/file/d/10sHsGFcTjYKkKQNEznYLcr2t6eh0WOKW/view?usp=drivesdk" TargetMode="External"/><Relationship Id="rId1863" Type="http://schemas.openxmlformats.org/officeDocument/2006/relationships/hyperlink" Target="https://drive.google.com/file/d/11B1fBo_66ii7OCAvu8kxnqetiFbZH_Ad/view?usp=drivesdk" TargetMode="External"/><Relationship Id="rId1864" Type="http://schemas.openxmlformats.org/officeDocument/2006/relationships/hyperlink" Target="https://drive.google.com/file/d/1cratiTnQhmcF14kPiiZIl9nxk3v79Xsj/view?usp=drivesdk" TargetMode="External"/><Relationship Id="rId1865" Type="http://schemas.openxmlformats.org/officeDocument/2006/relationships/hyperlink" Target="https://drive.google.com/file/d/1QNVOLUWO8MxObLUpa_BEqhEGYLNy_-0K/view?usp=drivesdk" TargetMode="External"/><Relationship Id="rId1866" Type="http://schemas.openxmlformats.org/officeDocument/2006/relationships/hyperlink" Target="https://drive.google.com/file/d/1k8D6j1ETzf1SPg0GeqAVN5cZSGgoKmBm/view?usp=drivesdk" TargetMode="External"/><Relationship Id="rId1867" Type="http://schemas.openxmlformats.org/officeDocument/2006/relationships/hyperlink" Target="https://drive.google.com/file/d/15cTR3mlCWJoqbCkZXFQ3VoMroel8Ve_m/view?usp=drivesdk" TargetMode="External"/><Relationship Id="rId1868" Type="http://schemas.openxmlformats.org/officeDocument/2006/relationships/hyperlink" Target="https://drive.google.com/file/d/1OBFFDxYAw5P5PVP56l5tBpVOFhv2zCqE/view?usp=drivesdk" TargetMode="External"/><Relationship Id="rId1869" Type="http://schemas.openxmlformats.org/officeDocument/2006/relationships/hyperlink" Target="https://drive.google.com/file/d/158vHcoCOF7go5_KYTkT7jlrsUEfF_-hY/view?usp=drivesdk" TargetMode="External"/><Relationship Id="rId1860" Type="http://schemas.openxmlformats.org/officeDocument/2006/relationships/hyperlink" Target="https://drive.google.com/file/d/1clcbX23L8sHv9hyeZSBbL-UfyXniHMoE/view?usp=drivesdk" TargetMode="External"/><Relationship Id="rId1861" Type="http://schemas.openxmlformats.org/officeDocument/2006/relationships/hyperlink" Target="https://drive.google.com/file/d/1OmEHnPvgNY_K2pPk8WGX8y-YDhombxh_/view?usp=drivesdk" TargetMode="External"/><Relationship Id="rId1810" Type="http://schemas.openxmlformats.org/officeDocument/2006/relationships/hyperlink" Target="https://drive.google.com/file/d/1Klf0xwDF1TXjVDzvWL-hkSwDw0QtzBnX/view?usp=drivesdk" TargetMode="External"/><Relationship Id="rId1811" Type="http://schemas.openxmlformats.org/officeDocument/2006/relationships/hyperlink" Target="https://drive.google.com/file/d/17_rBa2KwtnKTimOSR-MeOcJ285e18tsR/view?usp=drivesdk" TargetMode="External"/><Relationship Id="rId1812" Type="http://schemas.openxmlformats.org/officeDocument/2006/relationships/hyperlink" Target="https://drive.google.com/file/d/1oOHF3i7OMmXxiM_am2T-mX3muFYBeM3S/view?usp=drivesdk" TargetMode="External"/><Relationship Id="rId1813" Type="http://schemas.openxmlformats.org/officeDocument/2006/relationships/hyperlink" Target="https://drive.google.com/file/d/1Z3rYLGwLxNTJC85uMzqImIiN8U83YruT/view?usp=drivesdk" TargetMode="External"/><Relationship Id="rId1814" Type="http://schemas.openxmlformats.org/officeDocument/2006/relationships/hyperlink" Target="https://drive.google.com/file/d/17SBp67VPJNWGP-pJnelqbV41kcdDp0vZ/view?usp=drivesdk" TargetMode="External"/><Relationship Id="rId1815" Type="http://schemas.openxmlformats.org/officeDocument/2006/relationships/hyperlink" Target="https://drive.google.com/file/d/1rF7gGOBK4LO4sTtf4_pdllvGqfqboHOv/view?usp=drivesdk" TargetMode="External"/><Relationship Id="rId1816" Type="http://schemas.openxmlformats.org/officeDocument/2006/relationships/hyperlink" Target="https://drive.google.com/file/d/1mRrCt4DcUbLqd_0UuxCrGA6d3iOITYsD/view?usp=drivesdk" TargetMode="External"/><Relationship Id="rId1817" Type="http://schemas.openxmlformats.org/officeDocument/2006/relationships/hyperlink" Target="https://drive.google.com/file/d/1qmTbLhGY4mEe6ahIzQCePtVOwWJ6ixz8/view?usp=drivesdk" TargetMode="External"/><Relationship Id="rId1818" Type="http://schemas.openxmlformats.org/officeDocument/2006/relationships/hyperlink" Target="https://drive.google.com/file/d/1BFM_Qbb-2cX0PT7j_M2gx9aly39chSMY/view?usp=drivesdk" TargetMode="External"/><Relationship Id="rId1819" Type="http://schemas.openxmlformats.org/officeDocument/2006/relationships/hyperlink" Target="https://drive.google.com/file/d/1pCm2hUU_tOnErApB9HPAW9iUj6E3xXPb/view?usp=drivesdk" TargetMode="External"/><Relationship Id="rId1800" Type="http://schemas.openxmlformats.org/officeDocument/2006/relationships/hyperlink" Target="https://drive.google.com/file/d/1Wy1UWjiu8DpLK1CuUtx7jqBFIpj82qEZ/view?usp=drivesdk" TargetMode="External"/><Relationship Id="rId1801" Type="http://schemas.openxmlformats.org/officeDocument/2006/relationships/hyperlink" Target="https://drive.google.com/file/d/1H98EKrmltl2H_XkrBlObzA5-sCi1-hTz/view?usp=drivesdk" TargetMode="External"/><Relationship Id="rId1802" Type="http://schemas.openxmlformats.org/officeDocument/2006/relationships/hyperlink" Target="https://drive.google.com/file/d/1subeQoin-HDc4aWI8fF5YCbD-HBSgJvC/view?usp=drivesdk" TargetMode="External"/><Relationship Id="rId1803" Type="http://schemas.openxmlformats.org/officeDocument/2006/relationships/hyperlink" Target="https://drive.google.com/file/d/1oDVuvJ3bVAwGDXk7U6oSPZYgR0eabOwW/view?usp=drivesdk" TargetMode="External"/><Relationship Id="rId1804" Type="http://schemas.openxmlformats.org/officeDocument/2006/relationships/hyperlink" Target="https://drive.google.com/file/d/1T8Y89PqUoaxAFamfCb9ffAAY5CdWLyPD/view?usp=drivesdk" TargetMode="External"/><Relationship Id="rId1805" Type="http://schemas.openxmlformats.org/officeDocument/2006/relationships/hyperlink" Target="https://drive.google.com/file/d/1x7mRdF7Kg_cTs2C1Fc3uoTaTo5YVZh9z/view?usp=drivesdk" TargetMode="External"/><Relationship Id="rId1806" Type="http://schemas.openxmlformats.org/officeDocument/2006/relationships/hyperlink" Target="https://drive.google.com/file/d/1pNN61JbWIo1-UuAHNJ-1iuPU84LeOHfN/view?usp=drivesdk" TargetMode="External"/><Relationship Id="rId1807" Type="http://schemas.openxmlformats.org/officeDocument/2006/relationships/hyperlink" Target="https://drive.google.com/file/d/1XXjumZYeQizLJZ2GpP0kno7ETMs1PGLN/view?usp=drivesdk" TargetMode="External"/><Relationship Id="rId1808" Type="http://schemas.openxmlformats.org/officeDocument/2006/relationships/hyperlink" Target="https://drive.google.com/file/d/1kiWf7LtVvwXtD8jFJO7Nf-px2Hwatv0l/view?usp=drivesdk" TargetMode="External"/><Relationship Id="rId1809" Type="http://schemas.openxmlformats.org/officeDocument/2006/relationships/hyperlink" Target="https://drive.google.com/file/d/1v6WHTi9SyC6sZXShKYwZFw7_3ZuNrCjD/view?usp=drivesdk" TargetMode="External"/><Relationship Id="rId1830" Type="http://schemas.openxmlformats.org/officeDocument/2006/relationships/hyperlink" Target="https://drive.google.com/file/d/1lCzYVnx_kKjtO_eicSuCHndjERdSuh6e/view?usp=drivesdk" TargetMode="External"/><Relationship Id="rId1831" Type="http://schemas.openxmlformats.org/officeDocument/2006/relationships/hyperlink" Target="https://drive.google.com/file/d/1C00a-zHDTicF3orJjeN2fVUZ-AH9_g3r/view?usp=drivesdk" TargetMode="External"/><Relationship Id="rId1832" Type="http://schemas.openxmlformats.org/officeDocument/2006/relationships/hyperlink" Target="https://drive.google.com/file/d/1Ry5Lj9KfmeLrXJ7YPGIdUE5TsBuNeBlT/view?usp=drivesdk" TargetMode="External"/><Relationship Id="rId1833" Type="http://schemas.openxmlformats.org/officeDocument/2006/relationships/hyperlink" Target="https://drive.google.com/file/d/143UM2Oed_xVit1hohNZLDNTcKRLbTKxE/view?usp=drivesdk" TargetMode="External"/><Relationship Id="rId1834" Type="http://schemas.openxmlformats.org/officeDocument/2006/relationships/hyperlink" Target="https://drive.google.com/file/d/1Fm02otcs3Cy8y2YhZCyHHN0AJI7i8UCZ/view?usp=drivesdk" TargetMode="External"/><Relationship Id="rId1835" Type="http://schemas.openxmlformats.org/officeDocument/2006/relationships/hyperlink" Target="https://drive.google.com/file/d/18YO-3wqb9ckepqM4xz7G9AykNQY5Ja1y/view?usp=drivesdk" TargetMode="External"/><Relationship Id="rId1836" Type="http://schemas.openxmlformats.org/officeDocument/2006/relationships/hyperlink" Target="https://drive.google.com/file/d/1j5cWDWQcIfBytX1iLLTjcT-Bz7aVrTWe/view?usp=drivesdk" TargetMode="External"/><Relationship Id="rId1837" Type="http://schemas.openxmlformats.org/officeDocument/2006/relationships/hyperlink" Target="https://drive.google.com/file/d/1RP9aNPRzq89aFU0NrnC1t_EsdPjucNkl/view?usp=drivesdk" TargetMode="External"/><Relationship Id="rId1838" Type="http://schemas.openxmlformats.org/officeDocument/2006/relationships/hyperlink" Target="https://drive.google.com/file/d/1aMtmS4XrIujWN1PwSCwsH8H_OyThtguZ/view?usp=drivesdk" TargetMode="External"/><Relationship Id="rId1839" Type="http://schemas.openxmlformats.org/officeDocument/2006/relationships/hyperlink" Target="https://drive.google.com/file/d/1CVou5JPT_BLzl4dC5jhJqwOuKt6IWTGa/view?usp=drivesdk" TargetMode="External"/><Relationship Id="rId1820" Type="http://schemas.openxmlformats.org/officeDocument/2006/relationships/hyperlink" Target="https://drive.google.com/file/d/1HOHLptr9M2-_rJWEpxUWSzibG9PZlVY0/view?usp=drivesdk" TargetMode="External"/><Relationship Id="rId1821" Type="http://schemas.openxmlformats.org/officeDocument/2006/relationships/hyperlink" Target="https://drive.google.com/file/d/1pPFrcvlGXBN9Z8o4_d5uar0N5KOkI49y/view?usp=drivesdk" TargetMode="External"/><Relationship Id="rId1822" Type="http://schemas.openxmlformats.org/officeDocument/2006/relationships/hyperlink" Target="https://drive.google.com/file/d/1edhdPJriLOCTMlqRO5oRj9K22hpKF1xB/view?usp=drivesdk" TargetMode="External"/><Relationship Id="rId1823" Type="http://schemas.openxmlformats.org/officeDocument/2006/relationships/hyperlink" Target="https://drive.google.com/file/d/1bH1RgBLvuQMeQyvLS_wnxOuJcwzeQcQo/view?usp=drivesdk" TargetMode="External"/><Relationship Id="rId1824" Type="http://schemas.openxmlformats.org/officeDocument/2006/relationships/hyperlink" Target="https://drive.google.com/file/d/1r4eIWegy9SZAa8YrZvuauCamsPdR3F6n/view?usp=drivesdk" TargetMode="External"/><Relationship Id="rId1825" Type="http://schemas.openxmlformats.org/officeDocument/2006/relationships/hyperlink" Target="https://drive.google.com/file/d/1MTLV-tP-QNQuXF0in5nezC2dCgb0m3dw/view?usp=drivesdk" TargetMode="External"/><Relationship Id="rId1826" Type="http://schemas.openxmlformats.org/officeDocument/2006/relationships/hyperlink" Target="https://drive.google.com/file/d/1k0NDv58aqMd8PXbMm4TRtuA4EtT71hDg/view?usp=drivesdk" TargetMode="External"/><Relationship Id="rId1827" Type="http://schemas.openxmlformats.org/officeDocument/2006/relationships/hyperlink" Target="https://drive.google.com/file/d/1VSZaiFPxF2gkRRXLqCAU2_Gk-fTb_1QM/view?usp=drivesdk" TargetMode="External"/><Relationship Id="rId1828" Type="http://schemas.openxmlformats.org/officeDocument/2006/relationships/hyperlink" Target="https://drive.google.com/file/d/181o2qvhdnnHN3vhYGJ77zGaoxfKRTVx1/view?usp=drivesdk" TargetMode="External"/><Relationship Id="rId1829" Type="http://schemas.openxmlformats.org/officeDocument/2006/relationships/hyperlink" Target="https://drive.google.com/file/d/1yO8oW-xlIwPkJmczzEOpTRmchYz6bFyR/view?usp=drivesdk" TargetMode="External"/><Relationship Id="rId1455" Type="http://schemas.openxmlformats.org/officeDocument/2006/relationships/hyperlink" Target="https://drive.google.com/file/d/1azC3oSScflzDzaL3XpHSsc9FVrp5YvWz/view?usp=drivesdk" TargetMode="External"/><Relationship Id="rId1456" Type="http://schemas.openxmlformats.org/officeDocument/2006/relationships/hyperlink" Target="https://drive.google.com/file/d/1cN9kE5IMSQ9xuPSatz7UC-kq4O04dx2S/view?usp=drivesdk" TargetMode="External"/><Relationship Id="rId1457" Type="http://schemas.openxmlformats.org/officeDocument/2006/relationships/hyperlink" Target="https://drive.google.com/file/d/1diFI6RjxMGaX4J_tP5cDnnLfDybJyZkh/view?usp=drivesdk" TargetMode="External"/><Relationship Id="rId1458" Type="http://schemas.openxmlformats.org/officeDocument/2006/relationships/hyperlink" Target="https://drive.google.com/file/d/17jpDdBn1LHxKncKQeGOmxEIEPq4rK9Eu/view?usp=drivesdk" TargetMode="External"/><Relationship Id="rId1459" Type="http://schemas.openxmlformats.org/officeDocument/2006/relationships/hyperlink" Target="https://drive.google.com/file/d/10NGj7hwWt_JZzwN2AAW_6TCZBu9KybeS/view?usp=drivesdk" TargetMode="External"/><Relationship Id="rId629" Type="http://schemas.openxmlformats.org/officeDocument/2006/relationships/hyperlink" Target="https://drive.google.com/file/d/1Ww3fvB6nKp_WWpPR7Q9csguo31jJNlQj/view?usp=drivesdk" TargetMode="External"/><Relationship Id="rId624" Type="http://schemas.openxmlformats.org/officeDocument/2006/relationships/hyperlink" Target="https://drive.google.com/file/d/17s0iHZAP2xbtSHMJPYK3yQgiaQNQuu_X/view?usp=drivesdk" TargetMode="External"/><Relationship Id="rId623" Type="http://schemas.openxmlformats.org/officeDocument/2006/relationships/hyperlink" Target="https://drive.google.com/file/d/1nNYGs2iEXHbUkd7uzBDKP2VNROKf6PQu/view?usp=drivesdk" TargetMode="External"/><Relationship Id="rId622" Type="http://schemas.openxmlformats.org/officeDocument/2006/relationships/hyperlink" Target="https://drive.google.com/file/d/1m_YeHv_i0cc3DrCjBPf6vJq8Kgyce7zl/view?usp=drivesdk" TargetMode="External"/><Relationship Id="rId621" Type="http://schemas.openxmlformats.org/officeDocument/2006/relationships/hyperlink" Target="https://drive.google.com/file/d/1_Mt3nEGvTqFIL2QUIqRvz0enZbLpjDLv/view?usp=drivesdk" TargetMode="External"/><Relationship Id="rId628" Type="http://schemas.openxmlformats.org/officeDocument/2006/relationships/hyperlink" Target="https://drive.google.com/file/d/1LvEx_sYVyjWryyeUygp6azGuPUBUYXuG/view?usp=drivesdk" TargetMode="External"/><Relationship Id="rId627" Type="http://schemas.openxmlformats.org/officeDocument/2006/relationships/hyperlink" Target="https://drive.google.com/file/d/1bzFiJrppFSW5UM678B0yBY85T3OJtsvl/view?usp=drivesdk" TargetMode="External"/><Relationship Id="rId626" Type="http://schemas.openxmlformats.org/officeDocument/2006/relationships/hyperlink" Target="https://drive.google.com/file/d/18mhi18gNJ1cE7OoMx-_RoymdG7OcWoLI/view?usp=drivesdk" TargetMode="External"/><Relationship Id="rId625" Type="http://schemas.openxmlformats.org/officeDocument/2006/relationships/hyperlink" Target="https://drive.google.com/file/d/1p-ZD9lx06Dca7VNFIEQDddqA3vZ9pH-7/view?usp=drivesdk" TargetMode="External"/><Relationship Id="rId1450" Type="http://schemas.openxmlformats.org/officeDocument/2006/relationships/hyperlink" Target="https://drive.google.com/file/d/16pR4pTJG7GQTXO5x_b5fVMu2Xrz6HGA0/view?usp=drivesdk" TargetMode="External"/><Relationship Id="rId620" Type="http://schemas.openxmlformats.org/officeDocument/2006/relationships/hyperlink" Target="https://drive.google.com/file/d/1_j6Luu9rfJniWETGVEI0Pg8Zorkbhxrs/view?usp=drivesdk" TargetMode="External"/><Relationship Id="rId1451" Type="http://schemas.openxmlformats.org/officeDocument/2006/relationships/hyperlink" Target="https://drive.google.com/file/d/1QkgPsjMhQ0GMYZd0ztdI7wlw02PP62cl/view?usp=drivesdk" TargetMode="External"/><Relationship Id="rId1452" Type="http://schemas.openxmlformats.org/officeDocument/2006/relationships/hyperlink" Target="https://drive.google.com/file/d/1GB1NVi_yhZVyZji5Di1vtbwWdahih_Tg/view?usp=drivesdk" TargetMode="External"/><Relationship Id="rId1453" Type="http://schemas.openxmlformats.org/officeDocument/2006/relationships/hyperlink" Target="https://drive.google.com/file/d/1c0jMfpMWbfCu3vJADACr7Ag3LmxTLLzP/view?usp=drivesdk" TargetMode="External"/><Relationship Id="rId1454" Type="http://schemas.openxmlformats.org/officeDocument/2006/relationships/hyperlink" Target="https://drive.google.com/file/d/1yKfB6CF8fHIx-1Iv5305w5sjHlhDhbVY/view?usp=drivesdk" TargetMode="External"/><Relationship Id="rId1444" Type="http://schemas.openxmlformats.org/officeDocument/2006/relationships/hyperlink" Target="https://drive.google.com/file/d/18HNtdlsR29deoq-YeCRI7D_F57XKWY8W/view?usp=drivesdk" TargetMode="External"/><Relationship Id="rId1445" Type="http://schemas.openxmlformats.org/officeDocument/2006/relationships/hyperlink" Target="https://drive.google.com/file/d/1SGDzhWL1-jM8KnFOqhoaAZiyyeHmOddW/view?usp=drivesdk" TargetMode="External"/><Relationship Id="rId1446" Type="http://schemas.openxmlformats.org/officeDocument/2006/relationships/hyperlink" Target="https://drive.google.com/file/d/1pcWtU9ZnmKk9sps8JWLXLnCsZgdkgYKp/view?usp=drivesdk" TargetMode="External"/><Relationship Id="rId1447" Type="http://schemas.openxmlformats.org/officeDocument/2006/relationships/hyperlink" Target="https://drive.google.com/file/d/19-CAmOKcpQttGaCfg-D9gCri_0Y11_xd/view?usp=drivesdk" TargetMode="External"/><Relationship Id="rId1448" Type="http://schemas.openxmlformats.org/officeDocument/2006/relationships/hyperlink" Target="https://drive.google.com/file/d/1Rw40gY0wMP04IsEAnqfjgyh9uSr1V6rc/view?usp=drivesdk" TargetMode="External"/><Relationship Id="rId1449" Type="http://schemas.openxmlformats.org/officeDocument/2006/relationships/hyperlink" Target="https://drive.google.com/file/d/1gFdrk5AwjY9e3YB5zlXcvNox7oCjrX3x/view?usp=drivesdk" TargetMode="External"/><Relationship Id="rId619" Type="http://schemas.openxmlformats.org/officeDocument/2006/relationships/hyperlink" Target="https://drive.google.com/file/d/1-pz49iKHXz3Kao-5g-d_eFRxW3Ahtp55/view?usp=drivesdk" TargetMode="External"/><Relationship Id="rId618" Type="http://schemas.openxmlformats.org/officeDocument/2006/relationships/hyperlink" Target="https://drive.google.com/file/d/1tIpZl70caH_VpOaasvUrM041MpMAAty4/view?usp=drivesdk" TargetMode="External"/><Relationship Id="rId613" Type="http://schemas.openxmlformats.org/officeDocument/2006/relationships/hyperlink" Target="https://drive.google.com/file/d/19NuLVU8Vra7q1sy3X6Pu39FHdF0JNjOA/view?usp=drivesdk" TargetMode="External"/><Relationship Id="rId612" Type="http://schemas.openxmlformats.org/officeDocument/2006/relationships/hyperlink" Target="https://drive.google.com/file/d/1rXkoThMFN0oWfmWQASALf_9PvSCqoiwP/view?usp=drivesdk" TargetMode="External"/><Relationship Id="rId611" Type="http://schemas.openxmlformats.org/officeDocument/2006/relationships/hyperlink" Target="https://drive.google.com/file/d/1d_EVxZUIlo0BxXcXspiBswnw5PXnSmC2/view?usp=drivesdk" TargetMode="External"/><Relationship Id="rId610" Type="http://schemas.openxmlformats.org/officeDocument/2006/relationships/hyperlink" Target="https://drive.google.com/file/d/181YHnNryp9jbkCZCrXvE6zVAGY2V64UG/view?usp=drivesdk" TargetMode="External"/><Relationship Id="rId617" Type="http://schemas.openxmlformats.org/officeDocument/2006/relationships/hyperlink" Target="https://drive.google.com/file/d/1l_yaFsFNdM9FMjvhZQoFw-_b70_iVzCl/view?usp=drivesdk" TargetMode="External"/><Relationship Id="rId616" Type="http://schemas.openxmlformats.org/officeDocument/2006/relationships/hyperlink" Target="https://drive.google.com/file/d/1W6ZX3lfW75hebDn8Rs65Etkyr0JpsLjD/view?usp=drivesdk" TargetMode="External"/><Relationship Id="rId615" Type="http://schemas.openxmlformats.org/officeDocument/2006/relationships/hyperlink" Target="https://drive.google.com/file/d/1xnm3Lw1kE8BhLEcbJPFevkdDNUyzMb43/view?usp=drivesdk" TargetMode="External"/><Relationship Id="rId614" Type="http://schemas.openxmlformats.org/officeDocument/2006/relationships/hyperlink" Target="https://drive.google.com/file/d/1oLjTB2QyLdBQMzLoW4Mib3dxlxJIC6b9/view?usp=drivesdk" TargetMode="External"/><Relationship Id="rId1440" Type="http://schemas.openxmlformats.org/officeDocument/2006/relationships/hyperlink" Target="https://drive.google.com/file/d/1TrnloZdD2zw6uEP_z7L6YrGNPXQzTL5r/view?usp=drivesdk" TargetMode="External"/><Relationship Id="rId1441" Type="http://schemas.openxmlformats.org/officeDocument/2006/relationships/hyperlink" Target="https://drive.google.com/file/d/1ddhIXS4ohsAP1ii8YMtfMqnLnB2rGACX/view?usp=drivesdk" TargetMode="External"/><Relationship Id="rId1442" Type="http://schemas.openxmlformats.org/officeDocument/2006/relationships/hyperlink" Target="https://drive.google.com/file/d/1N_RQC2XbEwOGJrP8zfsqqZPteC5ybvVT/view?usp=drivesdk" TargetMode="External"/><Relationship Id="rId1443" Type="http://schemas.openxmlformats.org/officeDocument/2006/relationships/hyperlink" Target="https://drive.google.com/file/d/1R1Z_dPp-4DQQm_msle52BSRRhV9b9YXE/view?usp=drivesdk" TargetMode="External"/><Relationship Id="rId1477" Type="http://schemas.openxmlformats.org/officeDocument/2006/relationships/hyperlink" Target="https://drive.google.com/file/d/15F4zASORkd5Gtgo0tR4f0C8NXtUZD4ue/view?usp=drivesdk" TargetMode="External"/><Relationship Id="rId1478" Type="http://schemas.openxmlformats.org/officeDocument/2006/relationships/hyperlink" Target="https://drive.google.com/file/d/11J9gpazr7u3_CxCg_tzZw3E9AWedqbXs/view?usp=drivesdk" TargetMode="External"/><Relationship Id="rId1479" Type="http://schemas.openxmlformats.org/officeDocument/2006/relationships/hyperlink" Target="https://drive.google.com/file/d/1ssyIgJi-SGStAdqUqwN3eNuPAJWQj752/view?usp=drivesdk" TargetMode="External"/><Relationship Id="rId646" Type="http://schemas.openxmlformats.org/officeDocument/2006/relationships/hyperlink" Target="https://drive.google.com/file/d/1RWkD7Gr4g4GeTiobba8xRcBJkYdfW3-2/view?usp=drivesdk" TargetMode="External"/><Relationship Id="rId645" Type="http://schemas.openxmlformats.org/officeDocument/2006/relationships/hyperlink" Target="https://drive.google.com/file/d/1mEqqGni7FMzpQSPI4vg57iJe3bvm8HxQ/view?usp=drivesdk" TargetMode="External"/><Relationship Id="rId644" Type="http://schemas.openxmlformats.org/officeDocument/2006/relationships/hyperlink" Target="https://drive.google.com/file/d/1doWsOzuArx04T3FwncuSX6oVbmzP9SZ9/view?usp=drivesdk" TargetMode="External"/><Relationship Id="rId643" Type="http://schemas.openxmlformats.org/officeDocument/2006/relationships/hyperlink" Target="https://drive.google.com/file/d/1tRs6WNxDEUhqrMK8_lyGSm90BHuuXFmy/view?usp=drivesdk" TargetMode="External"/><Relationship Id="rId649" Type="http://schemas.openxmlformats.org/officeDocument/2006/relationships/hyperlink" Target="https://drive.google.com/file/d/1gliN0JUx8SB0P3RQG-2zyqIp6HeWgDrT/view?usp=drivesdk" TargetMode="External"/><Relationship Id="rId648" Type="http://schemas.openxmlformats.org/officeDocument/2006/relationships/hyperlink" Target="https://drive.google.com/file/d/1D4N11L_6kGnK-1Exgu8dJVS-h_uEOJgP/view?usp=drivesdk" TargetMode="External"/><Relationship Id="rId647" Type="http://schemas.openxmlformats.org/officeDocument/2006/relationships/hyperlink" Target="https://drive.google.com/file/d/1jygSZvR3-n2Qz39NGmQooriS1TVhn1gX/view?usp=drivesdk" TargetMode="External"/><Relationship Id="rId1470" Type="http://schemas.openxmlformats.org/officeDocument/2006/relationships/hyperlink" Target="https://drive.google.com/file/d/1aRd3ojo0A4AkDZOQgk-GKdN_k23xTCN-/view?usp=drivesdk" TargetMode="External"/><Relationship Id="rId1471" Type="http://schemas.openxmlformats.org/officeDocument/2006/relationships/hyperlink" Target="https://drive.google.com/file/d/1p4eB_21ZtqU4gP7WtQx2X4SP7IMqqlt2/view?usp=drivesdk" TargetMode="External"/><Relationship Id="rId1472" Type="http://schemas.openxmlformats.org/officeDocument/2006/relationships/hyperlink" Target="https://drive.google.com/file/d/1Q9HboD1AAYWlxVfaeHEUVbSNu3pojeLg/view?usp=drivesdk" TargetMode="External"/><Relationship Id="rId642" Type="http://schemas.openxmlformats.org/officeDocument/2006/relationships/hyperlink" Target="https://drive.google.com/file/d/1ATLRvJn6-_tJ5zsM3sbfDYEKG-0yT_9N/view?usp=drivesdk" TargetMode="External"/><Relationship Id="rId1473" Type="http://schemas.openxmlformats.org/officeDocument/2006/relationships/hyperlink" Target="https://drive.google.com/file/d/14f3dRr9cpRt6Z2P1Sfnwr6KAY0IgDfAt/view?usp=drivesdk" TargetMode="External"/><Relationship Id="rId641" Type="http://schemas.openxmlformats.org/officeDocument/2006/relationships/hyperlink" Target="https://drive.google.com/file/d/1zCajxJwvIp7Z7ZHMIM46HIBX95q6XaIe/view?usp=drivesdk" TargetMode="External"/><Relationship Id="rId1474" Type="http://schemas.openxmlformats.org/officeDocument/2006/relationships/hyperlink" Target="https://drive.google.com/file/d/1pADLKPbPc4Tj64aR3I9jrP4Vuw6oYyWA/view?usp=drivesdk" TargetMode="External"/><Relationship Id="rId640" Type="http://schemas.openxmlformats.org/officeDocument/2006/relationships/hyperlink" Target="https://drive.google.com/file/d/11Tz_rEtxI_BzQYe9XGr0RXtIJUvvvYsg/view?usp=drivesdk" TargetMode="External"/><Relationship Id="rId1475" Type="http://schemas.openxmlformats.org/officeDocument/2006/relationships/hyperlink" Target="https://drive.google.com/file/d/1qiqdrAgmVzbV66e-ivnSUpGoflushhai/view?usp=drivesdk" TargetMode="External"/><Relationship Id="rId1476" Type="http://schemas.openxmlformats.org/officeDocument/2006/relationships/hyperlink" Target="https://drive.google.com/file/d/17PZY0O1w0sXdTpzCjAgS5gqljVtZwsXh/view?usp=drivesdk" TargetMode="External"/><Relationship Id="rId1466" Type="http://schemas.openxmlformats.org/officeDocument/2006/relationships/hyperlink" Target="https://drive.google.com/file/d/1dOHuraqy3ZypohzLj_844LOxQBLAd6N1/view?usp=drivesdk" TargetMode="External"/><Relationship Id="rId1467" Type="http://schemas.openxmlformats.org/officeDocument/2006/relationships/hyperlink" Target="https://drive.google.com/file/d/1vVGMCaZChd695aK6uy3UAZ7MCh_qIny-/view?usp=drivesdk" TargetMode="External"/><Relationship Id="rId1468" Type="http://schemas.openxmlformats.org/officeDocument/2006/relationships/hyperlink" Target="https://drive.google.com/file/d/1rlr9ybF0MwayMWptd_hkb5Ia0AOjMNpK/view?usp=drivesdk" TargetMode="External"/><Relationship Id="rId1469" Type="http://schemas.openxmlformats.org/officeDocument/2006/relationships/hyperlink" Target="https://drive.google.com/file/d/1uzQw7T7mjgLDszTi0Q6UEq3444fvUj_z/view?usp=drivesdk" TargetMode="External"/><Relationship Id="rId635" Type="http://schemas.openxmlformats.org/officeDocument/2006/relationships/hyperlink" Target="https://drive.google.com/file/d/1V7X93Gt521ds2PhV6v-vjEIZZF99iHWd/view?usp=drivesdk" TargetMode="External"/><Relationship Id="rId634" Type="http://schemas.openxmlformats.org/officeDocument/2006/relationships/hyperlink" Target="https://drive.google.com/file/d/1uYlpoxmUSo5VcWJ_oGbarG4sVQETBK4R/view?usp=drivesdk" TargetMode="External"/><Relationship Id="rId633" Type="http://schemas.openxmlformats.org/officeDocument/2006/relationships/hyperlink" Target="https://drive.google.com/file/d/1CIdzEgs4fklptw1lh5e1JNxTMfe0exib/view?usp=drivesdk" TargetMode="External"/><Relationship Id="rId632" Type="http://schemas.openxmlformats.org/officeDocument/2006/relationships/hyperlink" Target="https://drive.google.com/file/d/17n2fXRh1jwOTcLMPdKPFi-nRx2soKHVN/view?usp=drivesdk" TargetMode="External"/><Relationship Id="rId639" Type="http://schemas.openxmlformats.org/officeDocument/2006/relationships/hyperlink" Target="https://drive.google.com/file/d/1jkox7PiPcd9BZIx6fiIVaERBEAkhZrus/view?usp=drivesdk" TargetMode="External"/><Relationship Id="rId638" Type="http://schemas.openxmlformats.org/officeDocument/2006/relationships/hyperlink" Target="https://drive.google.com/file/d/1kG83b_TPB4nA2YS0_DcmV21YNIF70-r6/view?usp=drivesdk" TargetMode="External"/><Relationship Id="rId637" Type="http://schemas.openxmlformats.org/officeDocument/2006/relationships/hyperlink" Target="https://drive.google.com/file/d/1uBv99fRC32hPm9VotASXojDPjhnnfLVs/view?usp=drivesdk" TargetMode="External"/><Relationship Id="rId636" Type="http://schemas.openxmlformats.org/officeDocument/2006/relationships/hyperlink" Target="https://drive.google.com/file/d/1_whUSyNLnhCz-EIKHR_czPfYNVk3XYOf/view?usp=drivesdk" TargetMode="External"/><Relationship Id="rId1460" Type="http://schemas.openxmlformats.org/officeDocument/2006/relationships/hyperlink" Target="https://drive.google.com/file/d/1UZIRrG5faEges0ekh-wT7iPvkxybnbot/view?usp=drivesdk" TargetMode="External"/><Relationship Id="rId1461" Type="http://schemas.openxmlformats.org/officeDocument/2006/relationships/hyperlink" Target="https://drive.google.com/file/d/11HCqQd8DO9NIiREjCSKqRaxx-CJID1P3/view?usp=drivesdk" TargetMode="External"/><Relationship Id="rId631" Type="http://schemas.openxmlformats.org/officeDocument/2006/relationships/hyperlink" Target="https://drive.google.com/file/d/1me8IYZlEXx2Wiqek5R1dIBs0VpIhDZTN/view?usp=drivesdk" TargetMode="External"/><Relationship Id="rId1462" Type="http://schemas.openxmlformats.org/officeDocument/2006/relationships/hyperlink" Target="https://drive.google.com/file/d/1WGRuEwFFc7wI-7J-a8s_mTUH6wVpxYuA/view?usp=drivesdk" TargetMode="External"/><Relationship Id="rId630" Type="http://schemas.openxmlformats.org/officeDocument/2006/relationships/hyperlink" Target="https://drive.google.com/file/d/1_3BssGgXzSt4gwG_rdKmq1DNvwyj7U_8/view?usp=drivesdk" TargetMode="External"/><Relationship Id="rId1463" Type="http://schemas.openxmlformats.org/officeDocument/2006/relationships/hyperlink" Target="https://drive.google.com/file/d/1DwNpLPNQ_bD5qU32Ucc0PakjwzUXzmR2/view?usp=drivesdk" TargetMode="External"/><Relationship Id="rId1464" Type="http://schemas.openxmlformats.org/officeDocument/2006/relationships/hyperlink" Target="https://drive.google.com/file/d/1nfVUfOO_wTVyVjarLcnHRWzeO8c7Wlf5/view?usp=drivesdk" TargetMode="External"/><Relationship Id="rId1465" Type="http://schemas.openxmlformats.org/officeDocument/2006/relationships/hyperlink" Target="https://drive.google.com/file/d/12IikLD-WRwWkhc9ba00qeaaGczCsEjp1/view?usp=drivesdk" TargetMode="External"/><Relationship Id="rId1411" Type="http://schemas.openxmlformats.org/officeDocument/2006/relationships/hyperlink" Target="https://drive.google.com/file/d/1xkMMXqCjX3jyMLXr-_TIbXO5lR556W4W/view?usp=drivesdk" TargetMode="External"/><Relationship Id="rId1895" Type="http://schemas.openxmlformats.org/officeDocument/2006/relationships/hyperlink" Target="https://drive.google.com/file/d/19SBYoy1eA1dKTpBHW9BtqeKColNtolnb/view?usp=drivesdk" TargetMode="External"/><Relationship Id="rId1412" Type="http://schemas.openxmlformats.org/officeDocument/2006/relationships/hyperlink" Target="https://drive.google.com/file/d/1m0YLQTuKBDfAO6sInNg-XT-dFLAPr5vA/view?usp=drivesdk" TargetMode="External"/><Relationship Id="rId1896" Type="http://schemas.openxmlformats.org/officeDocument/2006/relationships/hyperlink" Target="https://drive.google.com/file/d/1g5IyH6s9oFUOP85UefujdwSqoW2MT9RG/view?usp=drivesdk" TargetMode="External"/><Relationship Id="rId1413" Type="http://schemas.openxmlformats.org/officeDocument/2006/relationships/hyperlink" Target="https://drive.google.com/file/d/1vjP0B2cwYJgwUPngX6CsHHa1EEeDsWnq/view?usp=drivesdk" TargetMode="External"/><Relationship Id="rId1897" Type="http://schemas.openxmlformats.org/officeDocument/2006/relationships/hyperlink" Target="https://drive.google.com/file/d/1xRq2plPiD3CLI719sUM1vkIrWW7BWdkA/view?usp=drivesdk" TargetMode="External"/><Relationship Id="rId1414" Type="http://schemas.openxmlformats.org/officeDocument/2006/relationships/hyperlink" Target="https://drive.google.com/file/d/1GHWg02eMXQW5dUEcvMvrLvXiaC8W9GmH/view?usp=drivesdk" TargetMode="External"/><Relationship Id="rId1898" Type="http://schemas.openxmlformats.org/officeDocument/2006/relationships/hyperlink" Target="https://drive.google.com/file/d/1-OeCjMEd9rD35rwdrUfR42q7cD8Q6IbL/view?usp=drivesdk" TargetMode="External"/><Relationship Id="rId1415" Type="http://schemas.openxmlformats.org/officeDocument/2006/relationships/hyperlink" Target="https://drive.google.com/file/d/1Ri9NURFdI-ZGoq_RVVq3rRrxi5OaW0Lq/view?usp=drivesdk" TargetMode="External"/><Relationship Id="rId1899" Type="http://schemas.openxmlformats.org/officeDocument/2006/relationships/hyperlink" Target="https://drive.google.com/file/d/10kUKyVnWGHzaaIcJGwl9UY5UJZmcoiGT/view?usp=drivesdk" TargetMode="External"/><Relationship Id="rId1416" Type="http://schemas.openxmlformats.org/officeDocument/2006/relationships/hyperlink" Target="https://drive.google.com/file/d/1-vS8rV5o9taM9konIdwxNxSJO_aPUzcg/view?usp=drivesdk" TargetMode="External"/><Relationship Id="rId1417" Type="http://schemas.openxmlformats.org/officeDocument/2006/relationships/hyperlink" Target="https://drive.google.com/file/d/1rIB1XggpV9esG9xcuQr6AfDalOQAGuzb/view?usp=drivesdk" TargetMode="External"/><Relationship Id="rId1418" Type="http://schemas.openxmlformats.org/officeDocument/2006/relationships/hyperlink" Target="https://drive.google.com/file/d/11yX1WAs1u0eD5jnqADiYomQnMZx7nXVS/view?usp=drivesdk" TargetMode="External"/><Relationship Id="rId1419" Type="http://schemas.openxmlformats.org/officeDocument/2006/relationships/hyperlink" Target="https://drive.google.com/file/d/19EuIkgSoVRjRoFir90h-4Tfilrsl6-JU/view?usp=drivesdk" TargetMode="External"/><Relationship Id="rId1890" Type="http://schemas.openxmlformats.org/officeDocument/2006/relationships/hyperlink" Target="https://drive.google.com/file/d/13ceA7UIYRNg9gdqf2VGDWQ6S2rO_Ijow/view?usp=drivesdk" TargetMode="External"/><Relationship Id="rId1891" Type="http://schemas.openxmlformats.org/officeDocument/2006/relationships/hyperlink" Target="https://drive.google.com/file/d/1j0p1UhPYYdPkFXxpX-VXATuajU8bW492/view?usp=drivesdk" TargetMode="External"/><Relationship Id="rId1892" Type="http://schemas.openxmlformats.org/officeDocument/2006/relationships/hyperlink" Target="https://drive.google.com/file/d/1v3Cl-hDyp2eIouzGt-bDzL-zccCt_SVE/view?usp=drivesdk" TargetMode="External"/><Relationship Id="rId1893" Type="http://schemas.openxmlformats.org/officeDocument/2006/relationships/hyperlink" Target="https://drive.google.com/file/d/15alDP4ZJuhZvyQ0h9v7yJ0BF0TNYx76O/view?usp=drivesdk" TargetMode="External"/><Relationship Id="rId1410" Type="http://schemas.openxmlformats.org/officeDocument/2006/relationships/hyperlink" Target="https://drive.google.com/file/d/1HLtfFJ_5ipYJsQ8VwG51kDgRlciku2UA/view?usp=drivesdk" TargetMode="External"/><Relationship Id="rId1894" Type="http://schemas.openxmlformats.org/officeDocument/2006/relationships/hyperlink" Target="https://drive.google.com/file/d/15-4owsi0tb5HGa2MvM7h1LuYU_PJXKIu/view?usp=drivesdk" TargetMode="External"/><Relationship Id="rId1400" Type="http://schemas.openxmlformats.org/officeDocument/2006/relationships/hyperlink" Target="https://drive.google.com/file/d/14TeKf7sZRli-gQ4xiFBvaGPsSKA4XuNx/view?usp=drivesdk" TargetMode="External"/><Relationship Id="rId1884" Type="http://schemas.openxmlformats.org/officeDocument/2006/relationships/hyperlink" Target="https://drive.google.com/file/d/1b64nvV1xS9yUqDfK2eFLOjTNJJ4Ot2du/view?usp=drivesdk" TargetMode="External"/><Relationship Id="rId1401" Type="http://schemas.openxmlformats.org/officeDocument/2006/relationships/hyperlink" Target="https://drive.google.com/file/d/1T-acCPWiUNxxBlwuQdgg1Hg0hPmGmdRO/view?usp=drivesdk" TargetMode="External"/><Relationship Id="rId1885" Type="http://schemas.openxmlformats.org/officeDocument/2006/relationships/hyperlink" Target="https://drive.google.com/file/d/1AgfYOm7vnpHRjGenooXfOwEHjiC5NANJ/view?usp=drivesdk" TargetMode="External"/><Relationship Id="rId1402" Type="http://schemas.openxmlformats.org/officeDocument/2006/relationships/hyperlink" Target="https://drive.google.com/file/d/1Ua8Df_3E9zjAz6tJrNZ2RDRKlzP6_Mc5/view?usp=drivesdk" TargetMode="External"/><Relationship Id="rId1886" Type="http://schemas.openxmlformats.org/officeDocument/2006/relationships/hyperlink" Target="https://drive.google.com/file/d/1hlbxvozZrZooikyeJ7VcCGSi7ZiFXhw3/view?usp=drivesdk" TargetMode="External"/><Relationship Id="rId1403" Type="http://schemas.openxmlformats.org/officeDocument/2006/relationships/hyperlink" Target="https://drive.google.com/file/d/1_nAuCT8YX6GVKkAurPcEi78172XaazAE/view?usp=drivesdk" TargetMode="External"/><Relationship Id="rId1887" Type="http://schemas.openxmlformats.org/officeDocument/2006/relationships/hyperlink" Target="https://drive.google.com/file/d/10PiCl139Hbanb3ZkeAVkQbO-dVGe48ny/view?usp=drivesdk" TargetMode="External"/><Relationship Id="rId1404" Type="http://schemas.openxmlformats.org/officeDocument/2006/relationships/hyperlink" Target="https://drive.google.com/file/d/1SiexgwNp4wm57-ypA-XymRUr1Y2y_75I/view?usp=drivesdk" TargetMode="External"/><Relationship Id="rId1888" Type="http://schemas.openxmlformats.org/officeDocument/2006/relationships/hyperlink" Target="https://drive.google.com/file/d/1KhLehz30TLcHgYSC2FZmRf1O5GgnBTiC/view?usp=drivesdk" TargetMode="External"/><Relationship Id="rId1405" Type="http://schemas.openxmlformats.org/officeDocument/2006/relationships/hyperlink" Target="https://drive.google.com/file/d/1Y2Rz1SqiykWsB1cugoPI4SY3E9380EII/view?usp=drivesdk" TargetMode="External"/><Relationship Id="rId1889" Type="http://schemas.openxmlformats.org/officeDocument/2006/relationships/hyperlink" Target="https://drive.google.com/file/d/1RExSuRP0y5tbyrgvuXIJPB3JBPlRbl5P/view?usp=drivesdk" TargetMode="External"/><Relationship Id="rId1406" Type="http://schemas.openxmlformats.org/officeDocument/2006/relationships/hyperlink" Target="https://drive.google.com/file/d/1E--JrKsL2op5nXdfjmgVfO9bB6j25z7q/view?usp=drivesdk" TargetMode="External"/><Relationship Id="rId1407" Type="http://schemas.openxmlformats.org/officeDocument/2006/relationships/hyperlink" Target="https://drive.google.com/file/d/1L9awSoJEjyDfEnc-3YsAMlLGydYb6SQL/view?usp=drivesdk" TargetMode="External"/><Relationship Id="rId1408" Type="http://schemas.openxmlformats.org/officeDocument/2006/relationships/hyperlink" Target="https://drive.google.com/file/d/1ajw8X4ZRi-SX847StIQOsOHbnuVCFP7X/view?usp=drivesdk" TargetMode="External"/><Relationship Id="rId1409" Type="http://schemas.openxmlformats.org/officeDocument/2006/relationships/hyperlink" Target="https://drive.google.com/file/d/1V_RY7RkBiWqJhdWNy8s0402NfsjURHid/view?usp=drivesdk" TargetMode="External"/><Relationship Id="rId1880" Type="http://schemas.openxmlformats.org/officeDocument/2006/relationships/hyperlink" Target="https://drive.google.com/file/d/1RQ03YWAd1zkvYwUlfAoBld8S0Qb-oxjd/view?usp=drivesdk" TargetMode="External"/><Relationship Id="rId1881" Type="http://schemas.openxmlformats.org/officeDocument/2006/relationships/hyperlink" Target="https://drive.google.com/file/d/1P7gyLRONbzz9JpDgl05F6NPAyOr0ARyP/view?usp=drivesdk" TargetMode="External"/><Relationship Id="rId1882" Type="http://schemas.openxmlformats.org/officeDocument/2006/relationships/hyperlink" Target="https://drive.google.com/file/d/1CJSXUxOCEqfyrbLNCZ41nJC-yY_2pCGB/view?usp=drivesdk" TargetMode="External"/><Relationship Id="rId1883" Type="http://schemas.openxmlformats.org/officeDocument/2006/relationships/hyperlink" Target="https://drive.google.com/file/d/1_dLCjqK1-hLxYW-EfB1qsw_8YMOA62U5/view?usp=drivesdk" TargetMode="External"/><Relationship Id="rId1433" Type="http://schemas.openxmlformats.org/officeDocument/2006/relationships/hyperlink" Target="https://drive.google.com/file/d/1jwEv8V25aomGKxNxrZ75oY8gJCUqIkG2/view?usp=drivesdk" TargetMode="External"/><Relationship Id="rId1434" Type="http://schemas.openxmlformats.org/officeDocument/2006/relationships/hyperlink" Target="https://drive.google.com/file/d/1q1HFGO1F428gQNGyGRUgL2H1hFQnYj2i/view?usp=drivesdk" TargetMode="External"/><Relationship Id="rId1435" Type="http://schemas.openxmlformats.org/officeDocument/2006/relationships/hyperlink" Target="https://drive.google.com/file/d/1hzFhNlppa_fZ_I4FRL9BgUIizWl3LPzW/view?usp=drivesdk" TargetMode="External"/><Relationship Id="rId1436" Type="http://schemas.openxmlformats.org/officeDocument/2006/relationships/hyperlink" Target="https://drive.google.com/file/d/128Yx4jggmRcCcIVN6jLF4odDvG18Dz7V/view?usp=drivesdk" TargetMode="External"/><Relationship Id="rId1437" Type="http://schemas.openxmlformats.org/officeDocument/2006/relationships/hyperlink" Target="https://drive.google.com/file/d/1asxaNy8B7K0eWj1bBXYCnuI0tR2h6LUA/view?usp=drivesdk" TargetMode="External"/><Relationship Id="rId1438" Type="http://schemas.openxmlformats.org/officeDocument/2006/relationships/hyperlink" Target="https://drive.google.com/file/d/1zQMfyfJSzkmIY648_myKQ_x8xThPQUAq/view?usp=drivesdk" TargetMode="External"/><Relationship Id="rId1439" Type="http://schemas.openxmlformats.org/officeDocument/2006/relationships/hyperlink" Target="https://drive.google.com/file/d/1Td_bctKuu-Y3JqQIo2Z5vpt2LYcHlzay/view?usp=drivesdk" TargetMode="External"/><Relationship Id="rId609" Type="http://schemas.openxmlformats.org/officeDocument/2006/relationships/hyperlink" Target="https://drive.google.com/file/d/1_AaCOMZiV0xBcDiSADJUeOE37vWqOthj/view?usp=drivesdk" TargetMode="External"/><Relationship Id="rId608" Type="http://schemas.openxmlformats.org/officeDocument/2006/relationships/hyperlink" Target="https://drive.google.com/file/d/1UlM-rEKjFCxMmt2fSdnD_mTWvtrCZ6c_/view?usp=drivesdk" TargetMode="External"/><Relationship Id="rId607" Type="http://schemas.openxmlformats.org/officeDocument/2006/relationships/hyperlink" Target="https://drive.google.com/file/d/1sX1TgOCRrTN5GmCBPfdYjXjZCn3ppXSL/view?usp=drivesdk" TargetMode="External"/><Relationship Id="rId602" Type="http://schemas.openxmlformats.org/officeDocument/2006/relationships/hyperlink" Target="https://drive.google.com/file/d/1Mtu0HcGCJxGcQSrsl1Y4fxnrYaEUTWmp/view?usp=drivesdk" TargetMode="External"/><Relationship Id="rId601" Type="http://schemas.openxmlformats.org/officeDocument/2006/relationships/hyperlink" Target="http://ashari.s.st" TargetMode="External"/><Relationship Id="rId600" Type="http://schemas.openxmlformats.org/officeDocument/2006/relationships/hyperlink" Target="https://drive.google.com/file/d/1MmmB7hP9FcEvEyQPlDylJoFcrfuCE_8g/view?usp=drivesdk" TargetMode="External"/><Relationship Id="rId606" Type="http://schemas.openxmlformats.org/officeDocument/2006/relationships/hyperlink" Target="https://drive.google.com/file/d/1AyVw75fdKY7_Fp77CcUHeSWZJivg7h_i/view?usp=drivesdk" TargetMode="External"/><Relationship Id="rId605" Type="http://schemas.openxmlformats.org/officeDocument/2006/relationships/hyperlink" Target="https://drive.google.com/file/d/1iJVMEi6VL49VOi4dYwsrtVSCJZmjY0pS/view?usp=drivesdk" TargetMode="External"/><Relationship Id="rId604" Type="http://schemas.openxmlformats.org/officeDocument/2006/relationships/hyperlink" Target="https://drive.google.com/file/d/1E4oiF6isZQ-adTKCtV5wnYZBKzBET1YW/view?usp=drivesdk" TargetMode="External"/><Relationship Id="rId603" Type="http://schemas.openxmlformats.org/officeDocument/2006/relationships/hyperlink" Target="https://drive.google.com/file/d/1sgwX4-_rY3r4T2OoW2eM02vCeq1-Gw4L/view?usp=drivesdk" TargetMode="External"/><Relationship Id="rId1430" Type="http://schemas.openxmlformats.org/officeDocument/2006/relationships/hyperlink" Target="https://drive.google.com/file/d/1msvQSrSskxwmBgG6ycZgJlplVPOhgWuX/view?usp=drivesdk" TargetMode="External"/><Relationship Id="rId1431" Type="http://schemas.openxmlformats.org/officeDocument/2006/relationships/hyperlink" Target="https://drive.google.com/file/d/1KbpyzcQpf-3By5Ip56-X2oLVUF-__jee/view?usp=drivesdk" TargetMode="External"/><Relationship Id="rId1432" Type="http://schemas.openxmlformats.org/officeDocument/2006/relationships/hyperlink" Target="https://drive.google.com/file/d/1B-FD1UIEFWvYU6BVex_Tzw_YmHtJDMHV/view?usp=drivesdk" TargetMode="External"/><Relationship Id="rId1422" Type="http://schemas.openxmlformats.org/officeDocument/2006/relationships/hyperlink" Target="https://drive.google.com/file/d/1RJqiwwk2-VdJ4yCK9-21oWCASxKp9kDG/view?usp=drivesdk" TargetMode="External"/><Relationship Id="rId1423" Type="http://schemas.openxmlformats.org/officeDocument/2006/relationships/hyperlink" Target="https://drive.google.com/file/d/1j7v0BpQVDf63vkh2R8-8uR4r6snNtVxH/view?usp=drivesdk" TargetMode="External"/><Relationship Id="rId1424" Type="http://schemas.openxmlformats.org/officeDocument/2006/relationships/hyperlink" Target="https://drive.google.com/file/d/1OfdGnHiv1_sNKNSkkTkQB6g-CNPPyR6X/view?usp=drivesdk" TargetMode="External"/><Relationship Id="rId1425" Type="http://schemas.openxmlformats.org/officeDocument/2006/relationships/hyperlink" Target="https://drive.google.com/file/d/1vU9qSUOD7V8Ft9xgFFpqx52bBZd1LeZr/view?usp=drivesdk" TargetMode="External"/><Relationship Id="rId1426" Type="http://schemas.openxmlformats.org/officeDocument/2006/relationships/hyperlink" Target="https://drive.google.com/file/d/1AktKthzkfh5hbh8ai8bzSMCHeKqvCx6H/view?usp=drivesdk" TargetMode="External"/><Relationship Id="rId1427" Type="http://schemas.openxmlformats.org/officeDocument/2006/relationships/hyperlink" Target="https://drive.google.com/file/d/1wbib6jNhYViGRJ8VCpC-pUbDPAEl_cF6/view?usp=drivesdk" TargetMode="External"/><Relationship Id="rId1428" Type="http://schemas.openxmlformats.org/officeDocument/2006/relationships/hyperlink" Target="https://drive.google.com/file/d/1y80MHN5TtAFzYFY2d-eV7f_6SCzA0k6X/view?usp=drivesdk" TargetMode="External"/><Relationship Id="rId1429" Type="http://schemas.openxmlformats.org/officeDocument/2006/relationships/hyperlink" Target="https://drive.google.com/file/d/15AvEPCMZzTYujNvgGVFchj0NyOhKy80x/view?usp=drivesdk" TargetMode="External"/><Relationship Id="rId1420" Type="http://schemas.openxmlformats.org/officeDocument/2006/relationships/hyperlink" Target="https://drive.google.com/file/d/1Gzg2GkgG2vE1nmh8qPUxz-0x-9zSmSXW/view?usp=drivesdk" TargetMode="External"/><Relationship Id="rId1421" Type="http://schemas.openxmlformats.org/officeDocument/2006/relationships/hyperlink" Target="https://drive.google.com/file/d/1DlQFwZUQ-qAdpgB1sohqEL4AJ17nEsW4/view?usp=drivesdk" TargetMode="External"/><Relationship Id="rId1059" Type="http://schemas.openxmlformats.org/officeDocument/2006/relationships/hyperlink" Target="https://drive.google.com/file/d/1wiaaWgbm8DPxU_GDw-egNgMeP-cv8hNf/view?usp=drivesdk" TargetMode="External"/><Relationship Id="rId228" Type="http://schemas.openxmlformats.org/officeDocument/2006/relationships/hyperlink" Target="https://drive.google.com/file/d/1kfCle8rDnfnhz89wmBl5Pr8p_-Rf_eA4/view?usp=drivesdk" TargetMode="External"/><Relationship Id="rId227" Type="http://schemas.openxmlformats.org/officeDocument/2006/relationships/hyperlink" Target="https://drive.google.com/file/d/1ucnsdry6P7h2qUZd-HRAW-Eq2Kcqhkft/view?usp=drivesdk" TargetMode="External"/><Relationship Id="rId226" Type="http://schemas.openxmlformats.org/officeDocument/2006/relationships/hyperlink" Target="https://drive.google.com/file/d/1J04TB4uTHrL6FSf1cwz1FIYoTRz7-v6o/view?usp=drivesdk" TargetMode="External"/><Relationship Id="rId225" Type="http://schemas.openxmlformats.org/officeDocument/2006/relationships/hyperlink" Target="https://drive.google.com/file/d/1h0eJZoogVZOuTabIsAay2aIEofnbW_D8/view?usp=drivesdk" TargetMode="External"/><Relationship Id="rId229" Type="http://schemas.openxmlformats.org/officeDocument/2006/relationships/hyperlink" Target="https://drive.google.com/file/d/1fv7lm1DZ3TAs6cIno5RPlieGolp_6vFY/view?usp=drivesdk" TargetMode="External"/><Relationship Id="rId1050" Type="http://schemas.openxmlformats.org/officeDocument/2006/relationships/hyperlink" Target="https://drive.google.com/file/d/15QzhK-s9H86Bd8T2TRka_M_CMd9WKpLY/view?usp=drivesdk" TargetMode="External"/><Relationship Id="rId220" Type="http://schemas.openxmlformats.org/officeDocument/2006/relationships/hyperlink" Target="https://drive.google.com/file/d/1I1ZTA13Hp2PC2dJBcSkygkC1Lv5U5FWZ/view?usp=drivesdk" TargetMode="External"/><Relationship Id="rId1051" Type="http://schemas.openxmlformats.org/officeDocument/2006/relationships/hyperlink" Target="https://drive.google.com/file/d/1foKyZy-hPEMAjzHqoK6s9S94rYk1Vq1M/view?usp=drivesdk" TargetMode="External"/><Relationship Id="rId1052" Type="http://schemas.openxmlformats.org/officeDocument/2006/relationships/hyperlink" Target="https://drive.google.com/file/d/1wcyu8scOvBZe-G6jev7jArR-NFUvVQzV/view?usp=drivesdk" TargetMode="External"/><Relationship Id="rId1053" Type="http://schemas.openxmlformats.org/officeDocument/2006/relationships/hyperlink" Target="https://drive.google.com/file/d/1A8WKy6Axw4_DRRK5navwF3rjw-QOti9D/view?usp=drivesdk" TargetMode="External"/><Relationship Id="rId1054" Type="http://schemas.openxmlformats.org/officeDocument/2006/relationships/hyperlink" Target="https://drive.google.com/file/d/1-rgW3AJtlxTK14jIQzgCpWhkIgfBxa5X/view?usp=drivesdk" TargetMode="External"/><Relationship Id="rId224" Type="http://schemas.openxmlformats.org/officeDocument/2006/relationships/hyperlink" Target="https://drive.google.com/file/d/1Y03lnM5Auuxpaywbjiw5VHTmnAerkwZD/view?usp=drivesdk" TargetMode="External"/><Relationship Id="rId1055" Type="http://schemas.openxmlformats.org/officeDocument/2006/relationships/hyperlink" Target="https://drive.google.com/file/d/1GXqDQYRZJsPBI-NPtyHt7BI1cBfH51k7/view?usp=drivesdk" TargetMode="External"/><Relationship Id="rId223" Type="http://schemas.openxmlformats.org/officeDocument/2006/relationships/hyperlink" Target="https://drive.google.com/file/d/1t52qBoWjSTwXUGWW_9QUzQRU06zkuyPv/view?usp=drivesdk" TargetMode="External"/><Relationship Id="rId1056" Type="http://schemas.openxmlformats.org/officeDocument/2006/relationships/hyperlink" Target="https://drive.google.com/file/d/1GWjnv21Z2749D3EqNves6UoE02DOd1lx/view?usp=drivesdk" TargetMode="External"/><Relationship Id="rId222" Type="http://schemas.openxmlformats.org/officeDocument/2006/relationships/hyperlink" Target="https://drive.google.com/file/d/1pubz4xexWXBJEEncE-rG2rCG8qsEdP-T/view?usp=drivesdk" TargetMode="External"/><Relationship Id="rId1057" Type="http://schemas.openxmlformats.org/officeDocument/2006/relationships/hyperlink" Target="https://drive.google.com/file/d/1HxEV1LodveJHdYplrHqLLz-g4BF0sexm/view?usp=drivesdk" TargetMode="External"/><Relationship Id="rId221" Type="http://schemas.openxmlformats.org/officeDocument/2006/relationships/hyperlink" Target="https://drive.google.com/file/d/1Rp8HrtVTcmgeM7kNLKtkpRxKudywe7vl/view?usp=drivesdk" TargetMode="External"/><Relationship Id="rId1058" Type="http://schemas.openxmlformats.org/officeDocument/2006/relationships/hyperlink" Target="https://drive.google.com/file/d/1o5MvZU4Jtp5VcdSQ2VTxdeRzFbGyFg-x/view?usp=drivesdk" TargetMode="External"/><Relationship Id="rId1048" Type="http://schemas.openxmlformats.org/officeDocument/2006/relationships/hyperlink" Target="https://drive.google.com/file/d/1m5cBtGn-xV9o_ZYqI1nzUX-UL5v_DRhQ/view?usp=drivesdk" TargetMode="External"/><Relationship Id="rId1049" Type="http://schemas.openxmlformats.org/officeDocument/2006/relationships/hyperlink" Target="https://drive.google.com/file/d/1a2VbBsJzt5DUHiu5qVlkYuYPAoCWNBzu/view?usp=drivesdk" TargetMode="External"/><Relationship Id="rId217" Type="http://schemas.openxmlformats.org/officeDocument/2006/relationships/hyperlink" Target="https://drive.google.com/file/d/1hqwC52z1nTxF2yXO0Nt8NNC3XfS_jIWb/view?usp=drivesdk" TargetMode="External"/><Relationship Id="rId216" Type="http://schemas.openxmlformats.org/officeDocument/2006/relationships/hyperlink" Target="https://drive.google.com/file/d/1IAvUPKMMAUfzcySzkiXa2NiXVb0LLfBD/view?usp=drivesdk" TargetMode="External"/><Relationship Id="rId215" Type="http://schemas.openxmlformats.org/officeDocument/2006/relationships/hyperlink" Target="https://drive.google.com/file/d/1bONc30lAtAcf5_CyrN2HmeOn79Io9c0L/view?usp=drivesdk" TargetMode="External"/><Relationship Id="rId699" Type="http://schemas.openxmlformats.org/officeDocument/2006/relationships/hyperlink" Target="https://drive.google.com/file/d/1jgDnjOEZ0wPi74HvPRr1yO1n0bu77t5F/view?usp=drivesdk" TargetMode="External"/><Relationship Id="rId214" Type="http://schemas.openxmlformats.org/officeDocument/2006/relationships/hyperlink" Target="https://drive.google.com/file/d/1XRbdHV5om4UKBeQEc48y-ZEP6BdNNb4i/view?usp=drivesdk" TargetMode="External"/><Relationship Id="rId698" Type="http://schemas.openxmlformats.org/officeDocument/2006/relationships/hyperlink" Target="https://drive.google.com/file/d/1QVed8EaYgBtxjGgfOKkC0dm1Kwf46OL-/view?usp=drivesdk" TargetMode="External"/><Relationship Id="rId219" Type="http://schemas.openxmlformats.org/officeDocument/2006/relationships/hyperlink" Target="https://drive.google.com/file/d/1QUTcj4lXzvPyCZgZ_27-_uKJGOQjBmYb/view?usp=drivesdk" TargetMode="External"/><Relationship Id="rId218" Type="http://schemas.openxmlformats.org/officeDocument/2006/relationships/hyperlink" Target="https://drive.google.com/file/d/1qCAnLYRK3v5c0PsbGjyLNNPrSL2rIcWK/view?usp=drivesdk" TargetMode="External"/><Relationship Id="rId693" Type="http://schemas.openxmlformats.org/officeDocument/2006/relationships/hyperlink" Target="https://drive.google.com/file/d/1TAgAywfx655tFb8NLuUZn-JTvoZOZjUW/view?usp=drivesdk" TargetMode="External"/><Relationship Id="rId1040" Type="http://schemas.openxmlformats.org/officeDocument/2006/relationships/hyperlink" Target="https://drive.google.com/file/d/1mk2EB1BzDpBmUOJkxxfMHJNdn6VPsCmS/view?usp=drivesdk" TargetMode="External"/><Relationship Id="rId692" Type="http://schemas.openxmlformats.org/officeDocument/2006/relationships/hyperlink" Target="https://drive.google.com/file/d/1zjZFQ8y1qZBEKUPz6VDJyh9tzL7RcU61/view?usp=drivesdk" TargetMode="External"/><Relationship Id="rId1041" Type="http://schemas.openxmlformats.org/officeDocument/2006/relationships/hyperlink" Target="https://drive.google.com/file/d/17WkkVQXYDc21aAIxqkaWYeGN_36OkxMc/view?usp=drivesdk" TargetMode="External"/><Relationship Id="rId691" Type="http://schemas.openxmlformats.org/officeDocument/2006/relationships/hyperlink" Target="https://drive.google.com/file/d/1wEV4HSjg1jGxGKQG_yeeEYxyAZzSrmm9/view?usp=drivesdk" TargetMode="External"/><Relationship Id="rId1042" Type="http://schemas.openxmlformats.org/officeDocument/2006/relationships/hyperlink" Target="https://drive.google.com/file/d/1wQJfTl_In5zdKNUuvVM831a6I4r95lkd/view?usp=drivesdk" TargetMode="External"/><Relationship Id="rId690" Type="http://schemas.openxmlformats.org/officeDocument/2006/relationships/hyperlink" Target="https://drive.google.com/file/d/1FyNDLQz44DZ6BAFF5d0WKX_3bhbIDW1c/view?usp=drivesdk" TargetMode="External"/><Relationship Id="rId1043" Type="http://schemas.openxmlformats.org/officeDocument/2006/relationships/hyperlink" Target="https://drive.google.com/file/d/1wAjt1B3YurjhnfE4NUP4Pi5CvJuliAXw/view?usp=drivesdk" TargetMode="External"/><Relationship Id="rId213" Type="http://schemas.openxmlformats.org/officeDocument/2006/relationships/hyperlink" Target="https://drive.google.com/file/d/1JIzK3_KDNwSAaVm6pXvKj_ACzdHrG3cC/view?usp=drivesdk" TargetMode="External"/><Relationship Id="rId697" Type="http://schemas.openxmlformats.org/officeDocument/2006/relationships/hyperlink" Target="https://drive.google.com/file/d/1k49hriXTYVHbsOdfwnSsBymm7Y0l58tl/view?usp=drivesdk" TargetMode="External"/><Relationship Id="rId1044" Type="http://schemas.openxmlformats.org/officeDocument/2006/relationships/hyperlink" Target="https://drive.google.com/file/d/1mJtiRhbZqwZNQj278dfY5xgImnjwnVlC/view?usp=drivesdk" TargetMode="External"/><Relationship Id="rId212" Type="http://schemas.openxmlformats.org/officeDocument/2006/relationships/hyperlink" Target="https://drive.google.com/file/d/1rU4IxlGZ90pBWZj5yKv8dw7bL-FI369X/view?usp=drivesdk" TargetMode="External"/><Relationship Id="rId696" Type="http://schemas.openxmlformats.org/officeDocument/2006/relationships/hyperlink" Target="https://drive.google.com/file/d/1oDQlClhZ7RfOm0Ov__kYWWHui5pVE7BQ/view?usp=drivesdk" TargetMode="External"/><Relationship Id="rId1045" Type="http://schemas.openxmlformats.org/officeDocument/2006/relationships/hyperlink" Target="https://drive.google.com/file/d/11VRbFVBj9_3MxznGcvlA27UAz7fBTH3-/view?usp=drivesdk" TargetMode="External"/><Relationship Id="rId211" Type="http://schemas.openxmlformats.org/officeDocument/2006/relationships/hyperlink" Target="https://drive.google.com/file/d/1DbhwUY2rHDPVkpI-g_k9bKbbnpFDQTMF/view?usp=drivesdk" TargetMode="External"/><Relationship Id="rId695" Type="http://schemas.openxmlformats.org/officeDocument/2006/relationships/hyperlink" Target="https://drive.google.com/file/d/1h-xYVCAa-vanVZj99hhie6beKrssGTGH/view?usp=drivesdk" TargetMode="External"/><Relationship Id="rId1046" Type="http://schemas.openxmlformats.org/officeDocument/2006/relationships/hyperlink" Target="https://drive.google.com/file/d/1iVy51i-R6GPd3GcIjuYmTgQ9aQf9iyHo/view?usp=drivesdk" TargetMode="External"/><Relationship Id="rId210" Type="http://schemas.openxmlformats.org/officeDocument/2006/relationships/hyperlink" Target="https://drive.google.com/file/d/1ZTO0IW-p7Lr9bT3mnWb27ewTA669UGBn/view?usp=drivesdk" TargetMode="External"/><Relationship Id="rId694" Type="http://schemas.openxmlformats.org/officeDocument/2006/relationships/hyperlink" Target="https://drive.google.com/file/d/1yCkC8G-irdauEDv2Ef6uZUusI6wy0s7L/view?usp=drivesdk" TargetMode="External"/><Relationship Id="rId1047" Type="http://schemas.openxmlformats.org/officeDocument/2006/relationships/hyperlink" Target="https://drive.google.com/file/d/1orUaTphrDM-CbRabuJtcF606ZqVWx2XL/view?usp=drivesdk" TargetMode="External"/><Relationship Id="rId249" Type="http://schemas.openxmlformats.org/officeDocument/2006/relationships/hyperlink" Target="https://drive.google.com/file/d/1Csk7oZ3nctEeCJWlm7I5hLhzal4U7F0f/view?usp=drivesdk" TargetMode="External"/><Relationship Id="rId248" Type="http://schemas.openxmlformats.org/officeDocument/2006/relationships/hyperlink" Target="https://drive.google.com/file/d/13FC1a88GLPyl31KFZnO9muIzqUDkyAr4/view?usp=drivesdk" TargetMode="External"/><Relationship Id="rId247" Type="http://schemas.openxmlformats.org/officeDocument/2006/relationships/hyperlink" Target="https://drive.google.com/file/d/1mpWTyoJLJWiAa5yomB8OMD9ZceWJdN0M/view?usp=drivesdk" TargetMode="External"/><Relationship Id="rId1070" Type="http://schemas.openxmlformats.org/officeDocument/2006/relationships/hyperlink" Target="https://drive.google.com/file/d/1gipJTidjzMgcaJ2H9C3RDH9nhMxVuzmh/view?usp=drivesdk" TargetMode="External"/><Relationship Id="rId1071" Type="http://schemas.openxmlformats.org/officeDocument/2006/relationships/hyperlink" Target="https://drive.google.com/file/d/1u3ucEuFBYl-j8ajb5IRA71F8hqhMTMgy/view?usp=drivesdk" TargetMode="External"/><Relationship Id="rId1072" Type="http://schemas.openxmlformats.org/officeDocument/2006/relationships/hyperlink" Target="https://drive.google.com/file/d/1zlJF0hMt9Gi1oSqjqvQzeUEv6lSOWWD5/view?usp=drivesdk" TargetMode="External"/><Relationship Id="rId242" Type="http://schemas.openxmlformats.org/officeDocument/2006/relationships/hyperlink" Target="https://drive.google.com/file/d/1_tuP_yE04UgiOUYtSBDjIr1gqL-G1oqF/view?usp=drivesdk" TargetMode="External"/><Relationship Id="rId1073" Type="http://schemas.openxmlformats.org/officeDocument/2006/relationships/hyperlink" Target="https://drive.google.com/file/d/1AQs4vWLZCvDd3WNJudgGe2z98yv7jLTB/view?usp=drivesdk" TargetMode="External"/><Relationship Id="rId241" Type="http://schemas.openxmlformats.org/officeDocument/2006/relationships/hyperlink" Target="https://drive.google.com/file/d/1mh--8m1wWBpJGmqX4k39O1JRywHHBmSZ/view?usp=drivesdk" TargetMode="External"/><Relationship Id="rId1074" Type="http://schemas.openxmlformats.org/officeDocument/2006/relationships/hyperlink" Target="https://drive.google.com/file/d/1y61FYzaprpPPK8aeOy8Yy_dEO4Ft4VkI/view?usp=drivesdk" TargetMode="External"/><Relationship Id="rId240" Type="http://schemas.openxmlformats.org/officeDocument/2006/relationships/hyperlink" Target="https://drive.google.com/file/d/1fUyve3Ypw1vIkg90WRYiP12cREiE_QDv/view?usp=drivesdk" TargetMode="External"/><Relationship Id="rId1075" Type="http://schemas.openxmlformats.org/officeDocument/2006/relationships/hyperlink" Target="https://drive.google.com/file/d/1qCis9XR520Zd0gT5KhMSgtUjivA5-p0V/view?usp=drivesdk" TargetMode="External"/><Relationship Id="rId1076" Type="http://schemas.openxmlformats.org/officeDocument/2006/relationships/hyperlink" Target="https://drive.google.com/file/d/193H9R4J_GyS4ZoW2mx8ENZIVHDToOugj/view?usp=drivesdk" TargetMode="External"/><Relationship Id="rId246" Type="http://schemas.openxmlformats.org/officeDocument/2006/relationships/hyperlink" Target="https://drive.google.com/file/d/1c1KG4WX03Yh4CopFc6k8lLJBE2Yr8Bo0/view?usp=drivesdk" TargetMode="External"/><Relationship Id="rId1077" Type="http://schemas.openxmlformats.org/officeDocument/2006/relationships/hyperlink" Target="https://drive.google.com/file/d/1J5mYwJ-bfuuEaWMs8YxmSiU3MYiT9ia6/view?usp=drivesdk" TargetMode="External"/><Relationship Id="rId245" Type="http://schemas.openxmlformats.org/officeDocument/2006/relationships/hyperlink" Target="https://drive.google.com/file/d/1pkyhyxL8EAv41YhffZp0qbtc3DfTWQs0/view?usp=drivesdk" TargetMode="External"/><Relationship Id="rId1078" Type="http://schemas.openxmlformats.org/officeDocument/2006/relationships/hyperlink" Target="https://drive.google.com/file/d/1xSNjMqRuVyNZUjjShQ7CCYLGWbhsoK9w/view?usp=drivesdk" TargetMode="External"/><Relationship Id="rId244" Type="http://schemas.openxmlformats.org/officeDocument/2006/relationships/hyperlink" Target="https://drive.google.com/file/d/1USS9f3FwJhoDJep2ZJWdpGGC8bcW-Io1/view?usp=drivesdk" TargetMode="External"/><Relationship Id="rId1079" Type="http://schemas.openxmlformats.org/officeDocument/2006/relationships/hyperlink" Target="https://drive.google.com/file/d/1_2hRn0_y6D2RwZYGykfy3gE50mR-8IoS/view?usp=drivesdk" TargetMode="External"/><Relationship Id="rId243" Type="http://schemas.openxmlformats.org/officeDocument/2006/relationships/hyperlink" Target="https://drive.google.com/file/d/1IJJnaLPTXsejVhbvbtiHBNVPywGhh71E/view?usp=drivesdk" TargetMode="External"/><Relationship Id="rId239" Type="http://schemas.openxmlformats.org/officeDocument/2006/relationships/hyperlink" Target="https://drive.google.com/file/d/16pw2hsB4h_VpvqV6sVWi2dY0HGgvJQBZ/view?usp=drivesdk" TargetMode="External"/><Relationship Id="rId238" Type="http://schemas.openxmlformats.org/officeDocument/2006/relationships/hyperlink" Target="https://drive.google.com/file/d/18VSGsoZVihSMq_v0nbxxesc4HWMJ8g1G/view?usp=drivesdk" TargetMode="External"/><Relationship Id="rId237" Type="http://schemas.openxmlformats.org/officeDocument/2006/relationships/hyperlink" Target="https://drive.google.com/file/d/1OQbnO15DtF-_DQR5pQ1TH2FKkDhZFi2q/view?usp=drivesdk" TargetMode="External"/><Relationship Id="rId236" Type="http://schemas.openxmlformats.org/officeDocument/2006/relationships/hyperlink" Target="https://drive.google.com/file/d/1GZX0oRvn2kb0GTkirrBVDYGfqQ95ovj0/view?usp=drivesdk" TargetMode="External"/><Relationship Id="rId1060" Type="http://schemas.openxmlformats.org/officeDocument/2006/relationships/hyperlink" Target="https://drive.google.com/file/d/1n973AVGnYkv2L3X6GP6m-ZSx2t0F1ion/view?usp=drivesdk" TargetMode="External"/><Relationship Id="rId1061" Type="http://schemas.openxmlformats.org/officeDocument/2006/relationships/hyperlink" Target="https://drive.google.com/file/d/1OXRjZuFAfFlE-1YC0BjDtu01Gjvv4Eni/view?usp=drivesdk" TargetMode="External"/><Relationship Id="rId231" Type="http://schemas.openxmlformats.org/officeDocument/2006/relationships/hyperlink" Target="https://drive.google.com/file/d/1IddnHvyyFGSB6fMY4xLzG9H722nq6ydi/view?usp=drivesdk" TargetMode="External"/><Relationship Id="rId1062" Type="http://schemas.openxmlformats.org/officeDocument/2006/relationships/hyperlink" Target="https://drive.google.com/file/d/1GBfKzb8qsCVaaOyxUP1uEODfsWXMtWpp/view?usp=drivesdk" TargetMode="External"/><Relationship Id="rId230" Type="http://schemas.openxmlformats.org/officeDocument/2006/relationships/hyperlink" Target="https://drive.google.com/file/d/1AIwzdSBf0Rp2bWPf5omDpCSmUIxwaKJN/view?usp=drivesdk" TargetMode="External"/><Relationship Id="rId1063" Type="http://schemas.openxmlformats.org/officeDocument/2006/relationships/hyperlink" Target="https://drive.google.com/file/d/1Fm-MPmEfSikdHAklerVQfPcUIso4Y8BB/view?usp=drivesdk" TargetMode="External"/><Relationship Id="rId1064" Type="http://schemas.openxmlformats.org/officeDocument/2006/relationships/hyperlink" Target="https://drive.google.com/file/d/1xkV2ddsN3GobaOJSYyKmyrrNzm5UUe8U/view?usp=drivesdk" TargetMode="External"/><Relationship Id="rId1065" Type="http://schemas.openxmlformats.org/officeDocument/2006/relationships/hyperlink" Target="https://drive.google.com/file/d/1yGM4A-XNyJoruHbat2akkVWa3hoNbpSV/view?usp=drivesdk" TargetMode="External"/><Relationship Id="rId235" Type="http://schemas.openxmlformats.org/officeDocument/2006/relationships/hyperlink" Target="https://drive.google.com/file/d/1zADN0RT8keLgiv2OWTOqIIVVrKZFHCpf/view?usp=drivesdk" TargetMode="External"/><Relationship Id="rId1066" Type="http://schemas.openxmlformats.org/officeDocument/2006/relationships/hyperlink" Target="https://drive.google.com/file/d/1dZD68rk8B85mStVRVUrRNHLmv2LHJcHR/view?usp=drivesdk" TargetMode="External"/><Relationship Id="rId234" Type="http://schemas.openxmlformats.org/officeDocument/2006/relationships/hyperlink" Target="https://drive.google.com/file/d/1jfxFgsc3ryIJGK8cQYPxYPrvN8pDbeHW/view?usp=drivesdk" TargetMode="External"/><Relationship Id="rId1067" Type="http://schemas.openxmlformats.org/officeDocument/2006/relationships/hyperlink" Target="https://drive.google.com/file/d/1d50wbp0qtN3gMvmp6L-2vDHELgqbLSMp/view?usp=drivesdk" TargetMode="External"/><Relationship Id="rId233" Type="http://schemas.openxmlformats.org/officeDocument/2006/relationships/hyperlink" Target="https://drive.google.com/file/d/1WuI5MGQ_1AlwYeV_NhpjBQP4PYFkQkWg/view?usp=drivesdk" TargetMode="External"/><Relationship Id="rId1068" Type="http://schemas.openxmlformats.org/officeDocument/2006/relationships/hyperlink" Target="https://drive.google.com/file/d/1lzCnZoag9fLaVCnEx5NnsnlHS6lMLnEx/view?usp=drivesdk" TargetMode="External"/><Relationship Id="rId232" Type="http://schemas.openxmlformats.org/officeDocument/2006/relationships/hyperlink" Target="https://drive.google.com/file/d/1MQShNyfVCVpGkPWHxqVr3ZnzOlu-nan_/view?usp=drivesdk" TargetMode="External"/><Relationship Id="rId1069" Type="http://schemas.openxmlformats.org/officeDocument/2006/relationships/hyperlink" Target="https://drive.google.com/file/d/1ZciqOLiqxWyuQWrrDnmSugQzHb0xTk37/view?usp=drivesdk" TargetMode="External"/><Relationship Id="rId1015" Type="http://schemas.openxmlformats.org/officeDocument/2006/relationships/hyperlink" Target="https://drive.google.com/file/d/1sQX6c3TyOTt2IYpRaO8XLPFFg8N9UsiZ/view?usp=drivesdk" TargetMode="External"/><Relationship Id="rId1499" Type="http://schemas.openxmlformats.org/officeDocument/2006/relationships/hyperlink" Target="https://drive.google.com/file/d/1VbWoO7WlDEMeoedkvt-YVUGoRuCp2fEg/view?usp=drivesdk" TargetMode="External"/><Relationship Id="rId1016" Type="http://schemas.openxmlformats.org/officeDocument/2006/relationships/hyperlink" Target="https://drive.google.com/file/d/1-efTu4GgKw3o0xYjdeCJIK21SkXcGet0/view?usp=drivesdk" TargetMode="External"/><Relationship Id="rId1017" Type="http://schemas.openxmlformats.org/officeDocument/2006/relationships/hyperlink" Target="https://drive.google.com/file/d/1GpgKcAsFU2cX8oGUse50WQe9D4GggWht/view?usp=drivesdk" TargetMode="External"/><Relationship Id="rId1018" Type="http://schemas.openxmlformats.org/officeDocument/2006/relationships/hyperlink" Target="https://drive.google.com/file/d/1L4dUy3eQE8zaM4gl5N3ctGQI7rN3oU00/view?usp=drivesdk" TargetMode="External"/><Relationship Id="rId1019" Type="http://schemas.openxmlformats.org/officeDocument/2006/relationships/hyperlink" Target="https://drive.google.com/file/d/1QKefR1vgDr6POS2Fe3qIsVVup0_kWSzd/view?usp=drivesdk" TargetMode="External"/><Relationship Id="rId668" Type="http://schemas.openxmlformats.org/officeDocument/2006/relationships/hyperlink" Target="https://drive.google.com/file/d/1Mk3jwmRP8TFBeJJa3kb17Kp0ov_-3-Ol/view?usp=drivesdk" TargetMode="External"/><Relationship Id="rId667" Type="http://schemas.openxmlformats.org/officeDocument/2006/relationships/hyperlink" Target="https://drive.google.com/file/d/1velvB54QdWgT4r4smHV8JJwGVZFCacgE/view?usp=drivesdk" TargetMode="External"/><Relationship Id="rId666" Type="http://schemas.openxmlformats.org/officeDocument/2006/relationships/hyperlink" Target="https://drive.google.com/file/d/1cs4xoG7WnssozRvWBRMwKnTYyDr0dQlb/view?usp=drivesdk" TargetMode="External"/><Relationship Id="rId665" Type="http://schemas.openxmlformats.org/officeDocument/2006/relationships/hyperlink" Target="https://drive.google.com/file/d/1XD8Pll6ijhmcK6InI5PQZRG0WTQtfRci/view?usp=drivesdk" TargetMode="External"/><Relationship Id="rId669" Type="http://schemas.openxmlformats.org/officeDocument/2006/relationships/hyperlink" Target="https://drive.google.com/file/d/18YfkZ12mVhxCK4oPC0hXkn5u06uziN18/view?usp=drivesdk" TargetMode="External"/><Relationship Id="rId1490" Type="http://schemas.openxmlformats.org/officeDocument/2006/relationships/hyperlink" Target="https://drive.google.com/file/d/1_dLpHCIMyoM-QzgPAlm42wmh0mEGHbpi/view?usp=drivesdk" TargetMode="External"/><Relationship Id="rId660" Type="http://schemas.openxmlformats.org/officeDocument/2006/relationships/hyperlink" Target="https://drive.google.com/file/d/1PWili5W6L5tFKiNo6Rxw3Gfdf8w4Hfsp/view?usp=drivesdk" TargetMode="External"/><Relationship Id="rId1491" Type="http://schemas.openxmlformats.org/officeDocument/2006/relationships/hyperlink" Target="https://drive.google.com/file/d/1KZcQibFG921I138k3rffJR0KTeCJwcjJ/view?usp=drivesdk" TargetMode="External"/><Relationship Id="rId1492" Type="http://schemas.openxmlformats.org/officeDocument/2006/relationships/hyperlink" Target="https://drive.google.com/file/d/19apLL5fcJNrhBC38L7K-zNM1WRTqtAIA/view?usp=drivesdk" TargetMode="External"/><Relationship Id="rId1493" Type="http://schemas.openxmlformats.org/officeDocument/2006/relationships/hyperlink" Target="https://drive.google.com/file/d/1ox92_KSttzKP6BUOOyMhkg9plK5Myce5/view?usp=drivesdk" TargetMode="External"/><Relationship Id="rId1010" Type="http://schemas.openxmlformats.org/officeDocument/2006/relationships/hyperlink" Target="https://drive.google.com/file/d/19IIHhZusZq8nbJZehs53mbo4FGYGKRkR/view?usp=drivesdk" TargetMode="External"/><Relationship Id="rId1494" Type="http://schemas.openxmlformats.org/officeDocument/2006/relationships/hyperlink" Target="https://drive.google.com/file/d/1KSwTGxAaNvlK-rW8kfYXW8e4gFVmHFps/view?usp=drivesdk" TargetMode="External"/><Relationship Id="rId664" Type="http://schemas.openxmlformats.org/officeDocument/2006/relationships/hyperlink" Target="https://drive.google.com/file/d/1pkajzBSnaX7RodyRGq7eSUyOjZ8PVki4/view?usp=drivesdk" TargetMode="External"/><Relationship Id="rId1011" Type="http://schemas.openxmlformats.org/officeDocument/2006/relationships/hyperlink" Target="https://drive.google.com/file/d/1b5x3bOkT6jsPUmgAK6W3jhIUtNy0nNF_/view?usp=drivesdk" TargetMode="External"/><Relationship Id="rId1495" Type="http://schemas.openxmlformats.org/officeDocument/2006/relationships/hyperlink" Target="https://drive.google.com/file/d/1CNK8Y1uO6P6cggLweeLNcEr65VqrQsR0/view?usp=drivesdk" TargetMode="External"/><Relationship Id="rId663" Type="http://schemas.openxmlformats.org/officeDocument/2006/relationships/hyperlink" Target="https://drive.google.com/file/d/10YMzkd7udnA8vN-6MGlvQ2N62rISBqkZ/view?usp=drivesdk" TargetMode="External"/><Relationship Id="rId1012" Type="http://schemas.openxmlformats.org/officeDocument/2006/relationships/hyperlink" Target="https://drive.google.com/file/d/1NPcJ1PrDPrkoTgIvn85SV5cpxj9UU2Hc/view?usp=drivesdk" TargetMode="External"/><Relationship Id="rId1496" Type="http://schemas.openxmlformats.org/officeDocument/2006/relationships/hyperlink" Target="https://drive.google.com/file/d/1CTi0GcxKDZht3-rr-JynXOaMFraIOGp1/view?usp=drivesdk" TargetMode="External"/><Relationship Id="rId662" Type="http://schemas.openxmlformats.org/officeDocument/2006/relationships/hyperlink" Target="https://drive.google.com/file/d/10AMkI-QTQuGZWPXA99lYjJHuSwZfWf6q/view?usp=drivesdk" TargetMode="External"/><Relationship Id="rId1013" Type="http://schemas.openxmlformats.org/officeDocument/2006/relationships/hyperlink" Target="https://drive.google.com/file/d/1yMkef-0euCixH4XpbgsdXA-lrkWCusya/view?usp=drivesdk" TargetMode="External"/><Relationship Id="rId1497" Type="http://schemas.openxmlformats.org/officeDocument/2006/relationships/hyperlink" Target="https://drive.google.com/file/d/1Tfb0hfaD-AzgCc78zvE-3ijxhqGxRjXT/view?usp=drivesdk" TargetMode="External"/><Relationship Id="rId661" Type="http://schemas.openxmlformats.org/officeDocument/2006/relationships/hyperlink" Target="https://drive.google.com/file/d/1UwxAh1vlC0lAWW0qUzn1MznvBpFdNinB/view?usp=drivesdk" TargetMode="External"/><Relationship Id="rId1014" Type="http://schemas.openxmlformats.org/officeDocument/2006/relationships/hyperlink" Target="https://drive.google.com/file/d/1jzIRYWLGPQiIAQOIbKe5BC636bfn1-9Z/view?usp=drivesdk" TargetMode="External"/><Relationship Id="rId1498" Type="http://schemas.openxmlformats.org/officeDocument/2006/relationships/hyperlink" Target="https://drive.google.com/file/d/1m4UyEN8GfW50ppczpWYiTdV4e92t3Vn8/view?usp=drivesdk" TargetMode="External"/><Relationship Id="rId1004" Type="http://schemas.openxmlformats.org/officeDocument/2006/relationships/hyperlink" Target="https://drive.google.com/file/d/1sHDXo2ZqbzLifoIZ2pp24Lm2WUJ-h3aS/view?usp=drivesdk" TargetMode="External"/><Relationship Id="rId1488" Type="http://schemas.openxmlformats.org/officeDocument/2006/relationships/hyperlink" Target="https://drive.google.com/file/d/13ofc0i9nYKsfg2ELFVTvXivvq5UsGLNk/view?usp=drivesdk" TargetMode="External"/><Relationship Id="rId1005" Type="http://schemas.openxmlformats.org/officeDocument/2006/relationships/hyperlink" Target="https://drive.google.com/file/d/1r7DbBIJMWdY0OWHFvPEnffzlie6MmGVS/view?usp=drivesdk" TargetMode="External"/><Relationship Id="rId1489" Type="http://schemas.openxmlformats.org/officeDocument/2006/relationships/hyperlink" Target="https://drive.google.com/file/d/1OLyRDGqWuXo7wyKdUPgh2g7EBPcV8hzG/view?usp=drivesdk" TargetMode="External"/><Relationship Id="rId1006" Type="http://schemas.openxmlformats.org/officeDocument/2006/relationships/hyperlink" Target="https://drive.google.com/file/d/1iZDeYiMkAQLMui7NVxFNZNjL3ciZq6e_/view?usp=drivesdk" TargetMode="External"/><Relationship Id="rId1007" Type="http://schemas.openxmlformats.org/officeDocument/2006/relationships/hyperlink" Target="https://drive.google.com/file/d/1ooTLN6q8NFryVnejOkQGaLRQmANkZ8eh/view?usp=drivesdk" TargetMode="External"/><Relationship Id="rId1008" Type="http://schemas.openxmlformats.org/officeDocument/2006/relationships/hyperlink" Target="https://drive.google.com/file/d/16IfM3QHjzlU6NDHhnIagb_zcEScnVRvD/view?usp=drivesdk" TargetMode="External"/><Relationship Id="rId1009" Type="http://schemas.openxmlformats.org/officeDocument/2006/relationships/hyperlink" Target="https://drive.google.com/file/d/1oD4vapAW3uy7CCU6ltB0etMESTYeUXbw/view?usp=drivesdk" TargetMode="External"/><Relationship Id="rId657" Type="http://schemas.openxmlformats.org/officeDocument/2006/relationships/hyperlink" Target="https://drive.google.com/file/d/11See635fmorFO0h4zXjLTujCthb6vdbM/view?usp=drivesdk" TargetMode="External"/><Relationship Id="rId656" Type="http://schemas.openxmlformats.org/officeDocument/2006/relationships/hyperlink" Target="https://drive.google.com/file/d/1KTxnYQxq335mOav-4YrLNSwYaUvWy9Fl/view?usp=drivesdk" TargetMode="External"/><Relationship Id="rId655" Type="http://schemas.openxmlformats.org/officeDocument/2006/relationships/hyperlink" Target="https://drive.google.com/file/d/1u7gwZ5QW2MOmkd3RTNELoXDzZNCETQf6/view?usp=drivesdk" TargetMode="External"/><Relationship Id="rId654" Type="http://schemas.openxmlformats.org/officeDocument/2006/relationships/hyperlink" Target="https://drive.google.com/file/d/11p2RFLBAkh5rfkg_1-sstwUJE9YD0_1g/view?usp=drivesdk" TargetMode="External"/><Relationship Id="rId659" Type="http://schemas.openxmlformats.org/officeDocument/2006/relationships/hyperlink" Target="https://drive.google.com/file/d/1yzLuQjfnovv0f53-jqwQ4OZPCMnOipKU/view?usp=drivesdk" TargetMode="External"/><Relationship Id="rId658" Type="http://schemas.openxmlformats.org/officeDocument/2006/relationships/hyperlink" Target="https://drive.google.com/file/d/1SP31VW6LcvMTWg5VuK5dMJ4I8f_4kRh7/view?usp=drivesdk" TargetMode="External"/><Relationship Id="rId1480" Type="http://schemas.openxmlformats.org/officeDocument/2006/relationships/hyperlink" Target="https://drive.google.com/file/d/1Pig4Z3Z3LE6KxaIFlxG9bW0-7L1jQtZm/view?usp=drivesdk" TargetMode="External"/><Relationship Id="rId1481" Type="http://schemas.openxmlformats.org/officeDocument/2006/relationships/hyperlink" Target="https://drive.google.com/file/d/1sfsXtzOUUnZdG_eg_b5Sc0wGyQzPv5Gv/view?usp=drivesdk" TargetMode="External"/><Relationship Id="rId1482" Type="http://schemas.openxmlformats.org/officeDocument/2006/relationships/hyperlink" Target="https://drive.google.com/file/d/1vWNb-oU7yKpZSE5IQmC_QJNE_Qie7KCd/view?usp=drivesdk" TargetMode="External"/><Relationship Id="rId1483" Type="http://schemas.openxmlformats.org/officeDocument/2006/relationships/hyperlink" Target="https://drive.google.com/file/d/19a5KQOL71bXNS3dPF2c0B8NwWRRtqsXN/view?usp=drivesdk" TargetMode="External"/><Relationship Id="rId653" Type="http://schemas.openxmlformats.org/officeDocument/2006/relationships/hyperlink" Target="https://drive.google.com/file/d/1-tkZAFuRKqEIzJJ5spfxGxFEC5rqTUmg/view?usp=drivesdk" TargetMode="External"/><Relationship Id="rId1000" Type="http://schemas.openxmlformats.org/officeDocument/2006/relationships/hyperlink" Target="https://drive.google.com/file/d/1FrWsibOfmuxSzOBS_kmWY0CfuZL_F3Mc/view?usp=drivesdk" TargetMode="External"/><Relationship Id="rId1484" Type="http://schemas.openxmlformats.org/officeDocument/2006/relationships/hyperlink" Target="https://drive.google.com/file/d/1ZyYkUDw7Sc4krGi_kwccVvU_dCNCVzKg/view?usp=drivesdk" TargetMode="External"/><Relationship Id="rId652" Type="http://schemas.openxmlformats.org/officeDocument/2006/relationships/hyperlink" Target="https://drive.google.com/file/d/14iCXCkx_sIdd-iZkAjg9K23-n43iz3Cu/view?usp=drivesdk" TargetMode="External"/><Relationship Id="rId1001" Type="http://schemas.openxmlformats.org/officeDocument/2006/relationships/hyperlink" Target="https://drive.google.com/file/d/1YLwYFbDh4PSZsflpY0t3cP_63mQsBW2e/view?usp=drivesdk" TargetMode="External"/><Relationship Id="rId1485" Type="http://schemas.openxmlformats.org/officeDocument/2006/relationships/hyperlink" Target="https://drive.google.com/file/d/1Q_HdiqVARnGIKKqysv8iFPYtnlho_nGF/view?usp=drivesdk" TargetMode="External"/><Relationship Id="rId651" Type="http://schemas.openxmlformats.org/officeDocument/2006/relationships/hyperlink" Target="https://drive.google.com/file/d/1L8cXdntnONzZvWMnUQJe0b7lhUiOycf7/view?usp=drivesdk" TargetMode="External"/><Relationship Id="rId1002" Type="http://schemas.openxmlformats.org/officeDocument/2006/relationships/hyperlink" Target="https://drive.google.com/file/d/1EeINJ_hM_FzL5uLm1OfU38tcIoUrmWWU/view?usp=drivesdk" TargetMode="External"/><Relationship Id="rId1486" Type="http://schemas.openxmlformats.org/officeDocument/2006/relationships/hyperlink" Target="https://drive.google.com/file/d/1B1BP0vHEGVneAK_aNnESZabCOf8Ecq9u/view?usp=drivesdk" TargetMode="External"/><Relationship Id="rId650" Type="http://schemas.openxmlformats.org/officeDocument/2006/relationships/hyperlink" Target="https://drive.google.com/file/d/1WAZ-iOujTvmpp-gugAHOHWrAyWWTT-fb/view?usp=drivesdk" TargetMode="External"/><Relationship Id="rId1003" Type="http://schemas.openxmlformats.org/officeDocument/2006/relationships/hyperlink" Target="https://drive.google.com/file/d/1kz4P3ZZoZJIlDJxnzMOEKHOu1AGThg-G/view?usp=drivesdk" TargetMode="External"/><Relationship Id="rId1487" Type="http://schemas.openxmlformats.org/officeDocument/2006/relationships/hyperlink" Target="https://drive.google.com/file/d/1UJre3bHe9e4DWWEOkRaWr9GRHIPPrWXY/view?usp=drivesdk" TargetMode="External"/><Relationship Id="rId1037" Type="http://schemas.openxmlformats.org/officeDocument/2006/relationships/hyperlink" Target="https://drive.google.com/file/d/1DK9G7MuN5BwsFHr4GnmVfa8952c_VpkH/view?usp=drivesdk" TargetMode="External"/><Relationship Id="rId1038" Type="http://schemas.openxmlformats.org/officeDocument/2006/relationships/hyperlink" Target="https://drive.google.com/file/d/1FT9WBSUZjc97aN29BHXnClu594nrV6nG/view?usp=drivesdk" TargetMode="External"/><Relationship Id="rId1039" Type="http://schemas.openxmlformats.org/officeDocument/2006/relationships/hyperlink" Target="https://drive.google.com/file/d/1Fll2Dehtvwb-Sh9Kg_7AzbOpP1L8paLO/view?usp=drivesdk" TargetMode="External"/><Relationship Id="rId206" Type="http://schemas.openxmlformats.org/officeDocument/2006/relationships/hyperlink" Target="https://drive.google.com/file/d/1u3lHKV3w2mz3I2k5nfVY4tt4IWiEC6C0/view?usp=drivesdk" TargetMode="External"/><Relationship Id="rId205" Type="http://schemas.openxmlformats.org/officeDocument/2006/relationships/hyperlink" Target="https://drive.google.com/file/d/1umvzP3IGOrl9otKkKm73qiPEMHeudhZS/view?usp=drivesdk" TargetMode="External"/><Relationship Id="rId689" Type="http://schemas.openxmlformats.org/officeDocument/2006/relationships/hyperlink" Target="https://drive.google.com/file/d/1VZIAjnrdOmAfw9ZTdFCMuwglBV7Iwhqe/view?usp=drivesdk" TargetMode="External"/><Relationship Id="rId204" Type="http://schemas.openxmlformats.org/officeDocument/2006/relationships/hyperlink" Target="https://drive.google.com/file/d/1BoqNbruK8VTZuu2Ie3k9ojK7ioMOUCCm/view?usp=drivesdk" TargetMode="External"/><Relationship Id="rId688" Type="http://schemas.openxmlformats.org/officeDocument/2006/relationships/hyperlink" Target="https://drive.google.com/file/d/1DcdEPVqKXrcs1PwrF4_iwXGhgxokA__H/view?usp=drivesdk" TargetMode="External"/><Relationship Id="rId203" Type="http://schemas.openxmlformats.org/officeDocument/2006/relationships/hyperlink" Target="https://drive.google.com/file/d/1FTTJzRFKz5dCMEap2VglpPko_G1DVJwz/view?usp=drivesdk" TargetMode="External"/><Relationship Id="rId687" Type="http://schemas.openxmlformats.org/officeDocument/2006/relationships/hyperlink" Target="https://drive.google.com/file/d/19WM_M5BDv-MKXR19nfZBrl3SiOMb8fha/view?usp=drivesdk" TargetMode="External"/><Relationship Id="rId209" Type="http://schemas.openxmlformats.org/officeDocument/2006/relationships/hyperlink" Target="https://drive.google.com/file/d/1v0xbbIIo-NAeSRpENa3hn4QPVNbJw-93/view?usp=drivesdk" TargetMode="External"/><Relationship Id="rId208" Type="http://schemas.openxmlformats.org/officeDocument/2006/relationships/hyperlink" Target="https://drive.google.com/file/d/1a5URGQnmDKyBd9WYz-X-c1-oZFmJp-VF/view?usp=drivesdk" TargetMode="External"/><Relationship Id="rId207" Type="http://schemas.openxmlformats.org/officeDocument/2006/relationships/hyperlink" Target="https://drive.google.com/file/d/1E8miBPRc6x9wqOR72FxGpc12Ff_VMoAl/view?usp=drivesdk" TargetMode="External"/><Relationship Id="rId682" Type="http://schemas.openxmlformats.org/officeDocument/2006/relationships/hyperlink" Target="https://drive.google.com/file/d/1xi9rUzHoiqah07GJuwgyibyC0NGBTjsy/view?usp=drivesdk" TargetMode="External"/><Relationship Id="rId681" Type="http://schemas.openxmlformats.org/officeDocument/2006/relationships/hyperlink" Target="https://drive.google.com/file/d/1nRupaA2HdkEFLp7mimBay7k3yYFajLtB/view?usp=drivesdk" TargetMode="External"/><Relationship Id="rId1030" Type="http://schemas.openxmlformats.org/officeDocument/2006/relationships/hyperlink" Target="https://drive.google.com/file/d/16wyk-e9vaIUrxiokASWJ7eIx35uMUTju/view?usp=drivesdk" TargetMode="External"/><Relationship Id="rId680" Type="http://schemas.openxmlformats.org/officeDocument/2006/relationships/hyperlink" Target="https://drive.google.com/file/d/1yC8BUs8kVYTydf07VM6NQX4Z8Olsw_wf/view?usp=drivesdk" TargetMode="External"/><Relationship Id="rId1031" Type="http://schemas.openxmlformats.org/officeDocument/2006/relationships/hyperlink" Target="https://drive.google.com/file/d/1wAsDrh0mVknnYABl41M137ricripsibM/view?usp=drivesdk" TargetMode="External"/><Relationship Id="rId1032" Type="http://schemas.openxmlformats.org/officeDocument/2006/relationships/hyperlink" Target="https://drive.google.com/file/d/1UNPbzucbO3EguCh0xit0sZJzCDYuT5BH/view?usp=drivesdk" TargetMode="External"/><Relationship Id="rId202" Type="http://schemas.openxmlformats.org/officeDocument/2006/relationships/hyperlink" Target="https://drive.google.com/file/d/1IR7D0O_1TCH7tedJAD3AiTQIVO16i-3R/view?usp=drivesdk" TargetMode="External"/><Relationship Id="rId686" Type="http://schemas.openxmlformats.org/officeDocument/2006/relationships/hyperlink" Target="https://drive.google.com/file/d/1CngkEgWXHwIEhI0jtEPjSzg1xzjW-hXW/view?usp=drivesdk" TargetMode="External"/><Relationship Id="rId1033" Type="http://schemas.openxmlformats.org/officeDocument/2006/relationships/hyperlink" Target="https://drive.google.com/file/d/1CpDMOk14W0BggX7jLSptXYuaedAD6FBS/view?usp=drivesdk" TargetMode="External"/><Relationship Id="rId201" Type="http://schemas.openxmlformats.org/officeDocument/2006/relationships/hyperlink" Target="https://drive.google.com/file/d/1K183dsjhWI8OckfYbOlRQTk4M7MUS6J3/view?usp=drivesdk" TargetMode="External"/><Relationship Id="rId685" Type="http://schemas.openxmlformats.org/officeDocument/2006/relationships/hyperlink" Target="https://drive.google.com/file/d/1wnUjWdHFMfJT3DbimYaU9B_OS6JampOr/view?usp=drivesdk" TargetMode="External"/><Relationship Id="rId1034" Type="http://schemas.openxmlformats.org/officeDocument/2006/relationships/hyperlink" Target="https://drive.google.com/file/d/1HAzGozWI08nLWIjk-BpY3Bqofqx4Uasy/view?usp=drivesdk" TargetMode="External"/><Relationship Id="rId200" Type="http://schemas.openxmlformats.org/officeDocument/2006/relationships/hyperlink" Target="https://drive.google.com/file/d/1C6W2e7fQe5effKPVnNl2bhBkGfqq5pF2/view?usp=drivesdk" TargetMode="External"/><Relationship Id="rId684" Type="http://schemas.openxmlformats.org/officeDocument/2006/relationships/hyperlink" Target="https://drive.google.com/file/d/1XunobUPYXOko8YeMD_3q7ypxPPqJJgnT/view?usp=drivesdk" TargetMode="External"/><Relationship Id="rId1035" Type="http://schemas.openxmlformats.org/officeDocument/2006/relationships/hyperlink" Target="https://drive.google.com/file/d/1Smng0alO4f5e530Ceqtj5H8VHeiRUGpD/view?usp=drivesdk" TargetMode="External"/><Relationship Id="rId683" Type="http://schemas.openxmlformats.org/officeDocument/2006/relationships/hyperlink" Target="https://drive.google.com/file/d/1T2P9LgAEA1OyqsM6MkfuIkzKz22VPsXz/view?usp=drivesdk" TargetMode="External"/><Relationship Id="rId1036" Type="http://schemas.openxmlformats.org/officeDocument/2006/relationships/hyperlink" Target="https://drive.google.com/file/d/17OJaT6Ls8dvf5I-RXkSuL84WuccSiXe8/view?usp=drivesdk" TargetMode="External"/><Relationship Id="rId1026" Type="http://schemas.openxmlformats.org/officeDocument/2006/relationships/hyperlink" Target="https://drive.google.com/file/d/1yL5V9y_z9lXNomdQrC1-HecryEI_pwKo/view?usp=drivesdk" TargetMode="External"/><Relationship Id="rId1027" Type="http://schemas.openxmlformats.org/officeDocument/2006/relationships/hyperlink" Target="https://drive.google.com/file/d/1k1grn9n7bX7Xp2upcPO5ODfwi7YUw7zE/view?usp=drivesdk" TargetMode="External"/><Relationship Id="rId1028" Type="http://schemas.openxmlformats.org/officeDocument/2006/relationships/hyperlink" Target="https://drive.google.com/file/d/1axOUOXBG-0cDbDD8ikfjeWK6xnqRr_sJ/view?usp=drivesdk" TargetMode="External"/><Relationship Id="rId1029" Type="http://schemas.openxmlformats.org/officeDocument/2006/relationships/hyperlink" Target="https://drive.google.com/file/d/1WR4N2r3cDBSdy9Czd8dlA6wy84Ay1qe-/view?usp=drivesdk" TargetMode="External"/><Relationship Id="rId679" Type="http://schemas.openxmlformats.org/officeDocument/2006/relationships/hyperlink" Target="https://drive.google.com/file/d/1r91bCKIDmf5zjNzjECBsaUfK1nvFTHtD/view?usp=drivesdk" TargetMode="External"/><Relationship Id="rId678" Type="http://schemas.openxmlformats.org/officeDocument/2006/relationships/hyperlink" Target="https://drive.google.com/file/d/1dhuVVTua7AlVsJxKTuDt_qJ_UC4mYDcA/view?usp=drivesdk" TargetMode="External"/><Relationship Id="rId677" Type="http://schemas.openxmlformats.org/officeDocument/2006/relationships/hyperlink" Target="https://drive.google.com/file/d/1cefuY8cXikbF_EZO-B38oh-rbwtIhG9S/view?usp=drivesdk" TargetMode="External"/><Relationship Id="rId676" Type="http://schemas.openxmlformats.org/officeDocument/2006/relationships/hyperlink" Target="https://drive.google.com/file/d/1Y-hyL2AT6oZ3z5VvLy-WVYt4HZ2q1_yy/view?usp=drivesdk" TargetMode="External"/><Relationship Id="rId671" Type="http://schemas.openxmlformats.org/officeDocument/2006/relationships/hyperlink" Target="https://drive.google.com/file/d/1HHgXZ6WqasIIxcZEkl2By-7HcSjZzVA9/view?usp=drivesdk" TargetMode="External"/><Relationship Id="rId670" Type="http://schemas.openxmlformats.org/officeDocument/2006/relationships/hyperlink" Target="https://drive.google.com/file/d/1Gr2tJHZXFrbcyJmqbuVwptvCojm6ixU7/view?usp=drivesdk" TargetMode="External"/><Relationship Id="rId1020" Type="http://schemas.openxmlformats.org/officeDocument/2006/relationships/hyperlink" Target="https://drive.google.com/file/d/13RNsY7mBAJNSDU8SolsxITXvwsSD8r5R/view?usp=drivesdk" TargetMode="External"/><Relationship Id="rId1021" Type="http://schemas.openxmlformats.org/officeDocument/2006/relationships/hyperlink" Target="https://drive.google.com/file/d/1Wp36nP7Kdksf3Sw6DT_yPbzW36YFy0lK/view?usp=drivesdk" TargetMode="External"/><Relationship Id="rId675" Type="http://schemas.openxmlformats.org/officeDocument/2006/relationships/hyperlink" Target="https://drive.google.com/file/d/107i_XDcTCm_5fnkj8KKZzwi8Gs9j1h3e/view?usp=drivesdk" TargetMode="External"/><Relationship Id="rId1022" Type="http://schemas.openxmlformats.org/officeDocument/2006/relationships/hyperlink" Target="https://drive.google.com/file/d/1TaNn4PpN4XbmOpmdHZvKSSrKn-j-gW59/view?usp=drivesdk" TargetMode="External"/><Relationship Id="rId674" Type="http://schemas.openxmlformats.org/officeDocument/2006/relationships/hyperlink" Target="https://drive.google.com/file/d/138vmJGkSmlB5cSQBa21UpXRvks9_RlTK/view?usp=drivesdk" TargetMode="External"/><Relationship Id="rId1023" Type="http://schemas.openxmlformats.org/officeDocument/2006/relationships/hyperlink" Target="https://drive.google.com/file/d/1v3A1c_dzff4QnbTzgvdAm_68K3gMN0EB/view?usp=drivesdk" TargetMode="External"/><Relationship Id="rId673" Type="http://schemas.openxmlformats.org/officeDocument/2006/relationships/hyperlink" Target="https://drive.google.com/file/d/1O5pBrxsTxreI5eNbAMcJw97k2kfcJuIF/view?usp=drivesdk" TargetMode="External"/><Relationship Id="rId1024" Type="http://schemas.openxmlformats.org/officeDocument/2006/relationships/hyperlink" Target="https://drive.google.com/file/d/1Suvj5eZj9AA7itXmfIX9YqK0Rreieqsb/view?usp=drivesdk" TargetMode="External"/><Relationship Id="rId672" Type="http://schemas.openxmlformats.org/officeDocument/2006/relationships/hyperlink" Target="https://drive.google.com/file/d/11JPrJO2h4fu6TllmBD8gd1fB57YKLGKX/view?usp=drivesdk" TargetMode="External"/><Relationship Id="rId1025" Type="http://schemas.openxmlformats.org/officeDocument/2006/relationships/hyperlink" Target="https://drive.google.com/file/d/1XmmpF_NZEGqcZ6rtL_FcfLW29LSZ8BvA/view?usp=drivesdk" TargetMode="External"/><Relationship Id="rId190" Type="http://schemas.openxmlformats.org/officeDocument/2006/relationships/hyperlink" Target="https://drive.google.com/file/d/1p95zinM-h7WPwduLQfKcNExDGTPFVPSf/view?usp=drivesdk" TargetMode="External"/><Relationship Id="rId194" Type="http://schemas.openxmlformats.org/officeDocument/2006/relationships/hyperlink" Target="https://drive.google.com/file/d/1dbJ-oLq9o8P-kkQEuY04_Ki2fo_QyqpU/view?usp=drivesdk" TargetMode="External"/><Relationship Id="rId193" Type="http://schemas.openxmlformats.org/officeDocument/2006/relationships/hyperlink" Target="https://drive.google.com/file/d/1eQwhq1ijH1m6evXXliU-n4T_h3H6SWGz/view?usp=drivesdk" TargetMode="External"/><Relationship Id="rId192" Type="http://schemas.openxmlformats.org/officeDocument/2006/relationships/hyperlink" Target="https://drive.google.com/file/d/17Z08tNuUI1jsVBkXWdaTvO0h-DbeEm6L/view?usp=drivesdk" TargetMode="External"/><Relationship Id="rId191" Type="http://schemas.openxmlformats.org/officeDocument/2006/relationships/hyperlink" Target="https://drive.google.com/file/d/1Xtvzt3-V3l4Ke6Wu97OQhY7dPPRauETj/view?usp=drivesdk" TargetMode="External"/><Relationship Id="rId187" Type="http://schemas.openxmlformats.org/officeDocument/2006/relationships/hyperlink" Target="https://drive.google.com/file/d/14SYeufPBYJQ72vQ3wMkVnbcqmYmmUZby/view?usp=drivesdk" TargetMode="External"/><Relationship Id="rId186" Type="http://schemas.openxmlformats.org/officeDocument/2006/relationships/hyperlink" Target="https://drive.google.com/file/d/1y7JjLasmU0wOpfsSQvF-MO-BvnjziKza/view?usp=drivesdk" TargetMode="External"/><Relationship Id="rId185" Type="http://schemas.openxmlformats.org/officeDocument/2006/relationships/hyperlink" Target="https://drive.google.com/file/d/100-85_AOXUgPw_7tOeErE50VV0ikNlLf/view?usp=drivesdk" TargetMode="External"/><Relationship Id="rId184" Type="http://schemas.openxmlformats.org/officeDocument/2006/relationships/hyperlink" Target="https://drive.google.com/file/d/1WHye_JTp5W-qCLj-vSikE9e4lsHKSo0y/view?usp=drivesdk" TargetMode="External"/><Relationship Id="rId189" Type="http://schemas.openxmlformats.org/officeDocument/2006/relationships/hyperlink" Target="https://drive.google.com/file/d/1PTZwX-_CWW0AIgws7QkBGsHlpYul7cEJ/view?usp=drivesdk" TargetMode="External"/><Relationship Id="rId188" Type="http://schemas.openxmlformats.org/officeDocument/2006/relationships/hyperlink" Target="https://drive.google.com/file/d/1QEeoyYXa09VIBgfmn3WdsKh_pGqAxvVs/view?usp=drivesdk" TargetMode="External"/><Relationship Id="rId183" Type="http://schemas.openxmlformats.org/officeDocument/2006/relationships/hyperlink" Target="https://drive.google.com/file/d/11Ee2slGzquq2dIwEr1IiNi5L-OrDWqGm/view?usp=drivesdk" TargetMode="External"/><Relationship Id="rId182" Type="http://schemas.openxmlformats.org/officeDocument/2006/relationships/hyperlink" Target="https://drive.google.com/file/d/1tl969Mj5VkmRWZXoWcCfLvwH6qPG6jul/view?usp=drivesdk" TargetMode="External"/><Relationship Id="rId181" Type="http://schemas.openxmlformats.org/officeDocument/2006/relationships/hyperlink" Target="https://drive.google.com/file/d/1Yl1AeOMJv0kSqFC6V3_zjcFghM5OV5qH/view?usp=drivesdk" TargetMode="External"/><Relationship Id="rId180" Type="http://schemas.openxmlformats.org/officeDocument/2006/relationships/hyperlink" Target="https://drive.google.com/file/d/1c28gu7WuzaUUIcCJ07B4GLktRj5SXXlm/view?usp=drivesdk" TargetMode="External"/><Relationship Id="rId176" Type="http://schemas.openxmlformats.org/officeDocument/2006/relationships/hyperlink" Target="https://drive.google.com/file/d/12yfxzeB4jvfUM-sumFKm54UzB9E2w-zz/view?usp=drivesdk" TargetMode="External"/><Relationship Id="rId175" Type="http://schemas.openxmlformats.org/officeDocument/2006/relationships/hyperlink" Target="https://drive.google.com/file/d/1cknuJZdIh0HJt_DBQGNDpNpj3b4W8arG/view?usp=drivesdk" TargetMode="External"/><Relationship Id="rId174" Type="http://schemas.openxmlformats.org/officeDocument/2006/relationships/hyperlink" Target="https://drive.google.com/file/d/1IDZvypePTFpNFHcllDvX6nDPhWRRM0rb/view?usp=drivesdk" TargetMode="External"/><Relationship Id="rId173" Type="http://schemas.openxmlformats.org/officeDocument/2006/relationships/hyperlink" Target="http://theodorussawu15gmail.com" TargetMode="External"/><Relationship Id="rId179" Type="http://schemas.openxmlformats.org/officeDocument/2006/relationships/hyperlink" Target="https://drive.google.com/file/d/1deZoLf8pit-q10NV0ICNnCHHLsyvf_Ke/view?usp=drivesdk" TargetMode="External"/><Relationship Id="rId178" Type="http://schemas.openxmlformats.org/officeDocument/2006/relationships/hyperlink" Target="https://drive.google.com/file/d/1AdPgg4IcKQK5ifpguVE4EdPq4aFcgA8u/view?usp=drivesdk" TargetMode="External"/><Relationship Id="rId177" Type="http://schemas.openxmlformats.org/officeDocument/2006/relationships/hyperlink" Target="https://drive.google.com/file/d/19JH04XwjEwVQ94DibHa7rOXK7GR_InZu/view?usp=drivesdk" TargetMode="External"/><Relationship Id="rId1910" Type="http://schemas.openxmlformats.org/officeDocument/2006/relationships/hyperlink" Target="https://drive.google.com/file/d/17kF1jC8wfHFxGu2UCJ-sRigstpm3-lnt/view?usp=drivesdk" TargetMode="External"/><Relationship Id="rId1911" Type="http://schemas.openxmlformats.org/officeDocument/2006/relationships/hyperlink" Target="https://drive.google.com/file/d/1uUzy54wt99ae6aEuLKNWoEKvncBmjnUy/view?usp=drivesdk" TargetMode="External"/><Relationship Id="rId1912" Type="http://schemas.openxmlformats.org/officeDocument/2006/relationships/hyperlink" Target="https://drive.google.com/file/d/1cDp3zSzM3zuuQH-SrbSLcDvo0raUYlRJ/view?usp=drivesdk" TargetMode="External"/><Relationship Id="rId1913" Type="http://schemas.openxmlformats.org/officeDocument/2006/relationships/hyperlink" Target="https://drive.google.com/file/d/1M_yS_jAnl-DvFgOQ13LBZ6zR0YML0hJE/view?usp=drivesdk" TargetMode="External"/><Relationship Id="rId1914" Type="http://schemas.openxmlformats.org/officeDocument/2006/relationships/hyperlink" Target="https://drive.google.com/file/d/1ahWnm0hyr9eFkC8zzfXZoNd3lnlD9k0O/view?usp=drivesdk" TargetMode="External"/><Relationship Id="rId1915" Type="http://schemas.openxmlformats.org/officeDocument/2006/relationships/hyperlink" Target="https://drive.google.com/file/d/1qVOa3uSoN0Jmvd7KrE6DdqUZt7x-3qDn/view?usp=drivesdk" TargetMode="External"/><Relationship Id="rId1916" Type="http://schemas.openxmlformats.org/officeDocument/2006/relationships/hyperlink" Target="https://drive.google.com/file/d/16PE8eXTRtN3xHVVsreVXntecBz2F4U4K/view?usp=drivesdk" TargetMode="External"/><Relationship Id="rId1917" Type="http://schemas.openxmlformats.org/officeDocument/2006/relationships/hyperlink" Target="https://drive.google.com/file/d/1LbtIqCTeizDpRvXHzcgwDPVOzUcaOzYz/view?usp=drivesdk" TargetMode="External"/><Relationship Id="rId1918" Type="http://schemas.openxmlformats.org/officeDocument/2006/relationships/hyperlink" Target="https://drive.google.com/file/d/1gsYW3PHpVG2vJo2DVjDZUyiILdDwzhAO/view?usp=drivesdk" TargetMode="External"/><Relationship Id="rId1919" Type="http://schemas.openxmlformats.org/officeDocument/2006/relationships/hyperlink" Target="https://drive.google.com/file/d/1_UW2A6Fo-2cbAMwFbH_E3O14k4AacSDq/view?usp=drivesdk" TargetMode="External"/><Relationship Id="rId1900" Type="http://schemas.openxmlformats.org/officeDocument/2006/relationships/hyperlink" Target="https://drive.google.com/file/d/1F-fSxuGWGyhRTTEhznNby1J5ubKI1OxV/view?usp=drivesdk" TargetMode="External"/><Relationship Id="rId1901" Type="http://schemas.openxmlformats.org/officeDocument/2006/relationships/hyperlink" Target="https://drive.google.com/file/d/1Wkg_O23S7vOqxOAeYzM-uswjTWNUj-H3/view?usp=drivesdk" TargetMode="External"/><Relationship Id="rId1902" Type="http://schemas.openxmlformats.org/officeDocument/2006/relationships/hyperlink" Target="https://drive.google.com/file/d/15HAthqKHc4iH5D35MsSbpqmfVRLWNyOv/view?usp=drivesdk" TargetMode="External"/><Relationship Id="rId1903" Type="http://schemas.openxmlformats.org/officeDocument/2006/relationships/hyperlink" Target="https://drive.google.com/file/d/1XQzuptxFRnHv0hdoJvtgInxnEEMUDeZF/view?usp=drivesdk" TargetMode="External"/><Relationship Id="rId1904" Type="http://schemas.openxmlformats.org/officeDocument/2006/relationships/hyperlink" Target="https://drive.google.com/file/d/1-nEEygKF4BMW26sUuLTIhfLohmzQE399/view?usp=drivesdk" TargetMode="External"/><Relationship Id="rId1905" Type="http://schemas.openxmlformats.org/officeDocument/2006/relationships/hyperlink" Target="https://drive.google.com/file/d/1x_ASI6l71mapkEspKN3fQFX_K9inJ-fX/view?usp=drivesdk" TargetMode="External"/><Relationship Id="rId1906" Type="http://schemas.openxmlformats.org/officeDocument/2006/relationships/hyperlink" Target="https://drive.google.com/file/d/1iuJzJbl3H7CoRI-O0RZrhAeB4uk_bSS9/view?usp=drivesdk" TargetMode="External"/><Relationship Id="rId1907" Type="http://schemas.openxmlformats.org/officeDocument/2006/relationships/hyperlink" Target="https://drive.google.com/file/d/1AplFR_AWClxCAbTBqQ0XutkweFVhiKS2/view?usp=drivesdk" TargetMode="External"/><Relationship Id="rId1908" Type="http://schemas.openxmlformats.org/officeDocument/2006/relationships/hyperlink" Target="https://drive.google.com/file/d/1WqZcTz3GGttlwSF8TWPvkWecp_yWols4/view?usp=drivesdk" TargetMode="External"/><Relationship Id="rId1909" Type="http://schemas.openxmlformats.org/officeDocument/2006/relationships/hyperlink" Target="https://drive.google.com/file/d/1VlJkag0Dq7yNb1nHM-LF6jU8VihlH7Jd/view?usp=drivesdk" TargetMode="External"/><Relationship Id="rId198" Type="http://schemas.openxmlformats.org/officeDocument/2006/relationships/hyperlink" Target="https://drive.google.com/file/d/14eHY9Ag51OW8SuyjSC2CFBkG5Bzxiu7Y/view?usp=drivesdk" TargetMode="External"/><Relationship Id="rId197" Type="http://schemas.openxmlformats.org/officeDocument/2006/relationships/hyperlink" Target="https://drive.google.com/file/d/1Y5UNNam-afMDO1SiJkidAKCsIxUoUexP/view?usp=drivesdk" TargetMode="External"/><Relationship Id="rId196" Type="http://schemas.openxmlformats.org/officeDocument/2006/relationships/hyperlink" Target="https://drive.google.com/file/d/1umSbiTEkpGrSk2JwGWwfm9OFjhCoHlk6/view?usp=drivesdk" TargetMode="External"/><Relationship Id="rId195" Type="http://schemas.openxmlformats.org/officeDocument/2006/relationships/hyperlink" Target="https://drive.google.com/file/d/1MfeRyvWYMxwwWYlxz8bbTnDNV-uQ4MKr/view?usp=drivesdk" TargetMode="External"/><Relationship Id="rId199" Type="http://schemas.openxmlformats.org/officeDocument/2006/relationships/hyperlink" Target="https://drive.google.com/file/d/1RtD_gAysKKHeNQg5-iaihYivF01LSFJr/view?usp=drivesdk" TargetMode="External"/><Relationship Id="rId150" Type="http://schemas.openxmlformats.org/officeDocument/2006/relationships/hyperlink" Target="https://drive.google.com/file/d/1xCkWlL2Z3VB6tqXwQo1stPXJwN3QV02L/view?usp=drivesdk" TargetMode="External"/><Relationship Id="rId149" Type="http://schemas.openxmlformats.org/officeDocument/2006/relationships/hyperlink" Target="https://drive.google.com/file/d/1Z-piCiQ7XZVgYLea7OoOpPqyEz0C1gTA/view?usp=drivesdk" TargetMode="External"/><Relationship Id="rId148" Type="http://schemas.openxmlformats.org/officeDocument/2006/relationships/hyperlink" Target="https://drive.google.com/file/d/1-1yq7i9KF_Xx1MWZDztxFjAsiW4R4whP/view?usp=drivesdk" TargetMode="External"/><Relationship Id="rId1090" Type="http://schemas.openxmlformats.org/officeDocument/2006/relationships/hyperlink" Target="https://drive.google.com/file/d/1rdvrzYse95NyH5OgAWPjmkDyGiG2VCKz/view?usp=drivesdk" TargetMode="External"/><Relationship Id="rId1091" Type="http://schemas.openxmlformats.org/officeDocument/2006/relationships/hyperlink" Target="https://drive.google.com/file/d/1P8pHjdzixVB9eUG6mQ_kQ-vaTgFXyfaZ/view?usp=drivesdk" TargetMode="External"/><Relationship Id="rId1092" Type="http://schemas.openxmlformats.org/officeDocument/2006/relationships/hyperlink" Target="https://drive.google.com/file/d/1vamBwxKwOMkuE50T-hVciJgVId_6l3ho/view?usp=drivesdk" TargetMode="External"/><Relationship Id="rId1093" Type="http://schemas.openxmlformats.org/officeDocument/2006/relationships/hyperlink" Target="https://drive.google.com/file/d/1yqMvbTEd_06ZN6k-nWGOjjG4ZPEYVpwM/view?usp=drivesdk" TargetMode="External"/><Relationship Id="rId1094" Type="http://schemas.openxmlformats.org/officeDocument/2006/relationships/hyperlink" Target="https://drive.google.com/file/d/1J2aWNVGWkKR6j2la08V1Qt_5iLtDExGy/view?usp=drivesdk" TargetMode="External"/><Relationship Id="rId143" Type="http://schemas.openxmlformats.org/officeDocument/2006/relationships/hyperlink" Target="https://drive.google.com/file/d/1AAz-TfICDHx10iKnWNqQubt6r2UzV7kG/view?usp=drivesdk" TargetMode="External"/><Relationship Id="rId1095" Type="http://schemas.openxmlformats.org/officeDocument/2006/relationships/hyperlink" Target="https://drive.google.com/file/d/19_-2-XjZfahXloTRMReei9UAADkTUFy_/view?usp=drivesdk" TargetMode="External"/><Relationship Id="rId142" Type="http://schemas.openxmlformats.org/officeDocument/2006/relationships/hyperlink" Target="https://drive.google.com/file/d/16joI682js-bq_S28TvxJJqQI3Q_8f4XI/view?usp=drivesdk" TargetMode="External"/><Relationship Id="rId1096" Type="http://schemas.openxmlformats.org/officeDocument/2006/relationships/hyperlink" Target="https://drive.google.com/file/d/1IudnFPc82UYx0GpcdFUxzRW6vsF88qWR/view?usp=drivesdk" TargetMode="External"/><Relationship Id="rId141" Type="http://schemas.openxmlformats.org/officeDocument/2006/relationships/hyperlink" Target="https://drive.google.com/file/d/19PjrS6knoqXqyeJd8bqsb90rKUY5Vz6a/view?usp=drivesdk" TargetMode="External"/><Relationship Id="rId1097" Type="http://schemas.openxmlformats.org/officeDocument/2006/relationships/hyperlink" Target="https://drive.google.com/file/d/1QtwXA8Yk4T-KxvoRDgR9f46m8yPWVRiE/view?usp=drivesdk" TargetMode="External"/><Relationship Id="rId140" Type="http://schemas.openxmlformats.org/officeDocument/2006/relationships/hyperlink" Target="https://drive.google.com/file/d/1rP_kc_qNcr_I-d-CG28p5W2zqYraLf67/view?usp=drivesdk" TargetMode="External"/><Relationship Id="rId1098" Type="http://schemas.openxmlformats.org/officeDocument/2006/relationships/hyperlink" Target="https://drive.google.com/file/d/196W2tmNgigimTH9inm8wynF96ZaJd-ga/view?usp=drivesdk" TargetMode="External"/><Relationship Id="rId147" Type="http://schemas.openxmlformats.org/officeDocument/2006/relationships/hyperlink" Target="https://drive.google.com/file/d/1gxbOxqsLDTpDg__SdaB8CqXVXELiTOyh/view?usp=drivesdk" TargetMode="External"/><Relationship Id="rId1099" Type="http://schemas.openxmlformats.org/officeDocument/2006/relationships/hyperlink" Target="https://drive.google.com/file/d/1ArPGsL3KGPGdbrCtgnzHYv-ij4XXLGAW/view?usp=drivesdk" TargetMode="External"/><Relationship Id="rId146" Type="http://schemas.openxmlformats.org/officeDocument/2006/relationships/hyperlink" Target="https://drive.google.com/file/d/1mHRTy5-Mt--xfZtqKLwA-mI1kKRZWHev/view?usp=drivesdk" TargetMode="External"/><Relationship Id="rId145" Type="http://schemas.openxmlformats.org/officeDocument/2006/relationships/hyperlink" Target="https://drive.google.com/file/d/1fyk80YwYbIaH76RKLPy_B_Pf6tDxUe7e/view?usp=drivesdk" TargetMode="External"/><Relationship Id="rId144" Type="http://schemas.openxmlformats.org/officeDocument/2006/relationships/hyperlink" Target="https://drive.google.com/file/d/1xBgej3iisXPKMOOOdjtYl3JlY0GKg53J/view?usp=drivesdk" TargetMode="External"/><Relationship Id="rId139" Type="http://schemas.openxmlformats.org/officeDocument/2006/relationships/hyperlink" Target="https://drive.google.com/file/d/17CD4k3_XQeK-Da7y3_AQUhddbjVczBdm/view?usp=drivesdk" TargetMode="External"/><Relationship Id="rId138" Type="http://schemas.openxmlformats.org/officeDocument/2006/relationships/hyperlink" Target="https://drive.google.com/file/d/1_5kE-GFEgelUYOW6wbZosLBpcM1YKhEn/view?usp=drivesdk" TargetMode="External"/><Relationship Id="rId137" Type="http://schemas.openxmlformats.org/officeDocument/2006/relationships/hyperlink" Target="https://drive.google.com/file/d/1pPm-J3Qa3eyQnxxcOotBSQOgDEinFvyy/view?usp=drivesdk" TargetMode="External"/><Relationship Id="rId1080" Type="http://schemas.openxmlformats.org/officeDocument/2006/relationships/hyperlink" Target="https://drive.google.com/file/d/1M0gSFdpUIVYuepRo9hujstw2c2fX9rxD/view?usp=drivesdk" TargetMode="External"/><Relationship Id="rId1081" Type="http://schemas.openxmlformats.org/officeDocument/2006/relationships/hyperlink" Target="https://drive.google.com/file/d/1g9TWfTFE2uzAL__nZw39hVsdPhLUkJ0B/view?usp=drivesdk" TargetMode="External"/><Relationship Id="rId1082" Type="http://schemas.openxmlformats.org/officeDocument/2006/relationships/hyperlink" Target="https://drive.google.com/file/d/1f2M3FlcTYOZK1pkNdGbNsY-kVzqdexG8/view?usp=drivesdk" TargetMode="External"/><Relationship Id="rId1083" Type="http://schemas.openxmlformats.org/officeDocument/2006/relationships/hyperlink" Target="https://drive.google.com/file/d/1Kq2Cv37qPvJzSWPvtEhpl5qv8NXIB69h/view?usp=drivesdk" TargetMode="External"/><Relationship Id="rId132" Type="http://schemas.openxmlformats.org/officeDocument/2006/relationships/hyperlink" Target="https://drive.google.com/file/d/19neBJXa0sgC-SyFnhwYi0R1YbS-7jU-d/view?usp=drivesdk" TargetMode="External"/><Relationship Id="rId1084" Type="http://schemas.openxmlformats.org/officeDocument/2006/relationships/hyperlink" Target="https://drive.google.com/file/d/1NCSl6Q8eSdWWFHjwMtKFvv5jJJmXmLUa/view?usp=drivesdk" TargetMode="External"/><Relationship Id="rId131" Type="http://schemas.openxmlformats.org/officeDocument/2006/relationships/hyperlink" Target="https://drive.google.com/file/d/1Q1WXvV8S3PskMA2YOyo4tsLEqJcRF1zK/view?usp=drivesdk" TargetMode="External"/><Relationship Id="rId1085" Type="http://schemas.openxmlformats.org/officeDocument/2006/relationships/hyperlink" Target="https://drive.google.com/file/d/1QVjjllL9CgK-HVaQ8MtmJ-SF0T6jgmBz/view?usp=drivesdk" TargetMode="External"/><Relationship Id="rId130" Type="http://schemas.openxmlformats.org/officeDocument/2006/relationships/hyperlink" Target="https://drive.google.com/file/d/1RhKXLC43Q7JOtJcE1IEpGoumAOiiBwa3/view?usp=drivesdk" TargetMode="External"/><Relationship Id="rId1086" Type="http://schemas.openxmlformats.org/officeDocument/2006/relationships/hyperlink" Target="https://drive.google.com/file/d/1-zivNuT6BWLyS8oB5h59MClFZvvxqhH4/view?usp=drivesdk" TargetMode="External"/><Relationship Id="rId1087" Type="http://schemas.openxmlformats.org/officeDocument/2006/relationships/hyperlink" Target="https://drive.google.com/file/d/1cVSQ-BkuFqcOBli5jPaujZ0fCNFFeCFK/view?usp=drivesdk" TargetMode="External"/><Relationship Id="rId136" Type="http://schemas.openxmlformats.org/officeDocument/2006/relationships/hyperlink" Target="https://drive.google.com/file/d/1jwRSceB_-cFNjFoTjycp3E5wsAC1A3yC/view?usp=drivesdk" TargetMode="External"/><Relationship Id="rId1088" Type="http://schemas.openxmlformats.org/officeDocument/2006/relationships/hyperlink" Target="https://drive.google.com/file/d/1gpkYATFp7HAVlEv8StcqWj-P8B42aL-S/view?usp=drivesdk" TargetMode="External"/><Relationship Id="rId135" Type="http://schemas.openxmlformats.org/officeDocument/2006/relationships/hyperlink" Target="https://drive.google.com/file/d/1-ZMXZHsnqjN3pIH7L5n4kde9epGLiEwh/view?usp=drivesdk" TargetMode="External"/><Relationship Id="rId1089" Type="http://schemas.openxmlformats.org/officeDocument/2006/relationships/hyperlink" Target="https://drive.google.com/file/d/1gr-wxncxnRQD-zehNVGUmS97DW9CeplR/view?usp=drivesdk" TargetMode="External"/><Relationship Id="rId134" Type="http://schemas.openxmlformats.org/officeDocument/2006/relationships/hyperlink" Target="https://drive.google.com/file/d/1gBrucWt780UcbMvAKoWzd8-_zBXIgu-4/view?usp=drivesdk" TargetMode="External"/><Relationship Id="rId133" Type="http://schemas.openxmlformats.org/officeDocument/2006/relationships/hyperlink" Target="https://drive.google.com/file/d/1VqduoRvS9T-FID_T7kFo4Pwb8TUCqVc8/view?usp=drivesdk" TargetMode="External"/><Relationship Id="rId172" Type="http://schemas.openxmlformats.org/officeDocument/2006/relationships/hyperlink" Target="https://drive.google.com/file/d/1-DuHzCWd0-xy0kLF8H8xQdqymSVBKXiZ/view?usp=drivesdk" TargetMode="External"/><Relationship Id="rId171" Type="http://schemas.openxmlformats.org/officeDocument/2006/relationships/hyperlink" Target="https://drive.google.com/file/d/1AzQ71M3dF2FdzUbbaN90NQza9OJirfP1/view?usp=drivesdk" TargetMode="External"/><Relationship Id="rId170" Type="http://schemas.openxmlformats.org/officeDocument/2006/relationships/hyperlink" Target="https://drive.google.com/file/d/1p2gK6U3VfeEMSvOvhK5TwLA2bO_PCeEN/view?usp=drivesdk" TargetMode="External"/><Relationship Id="rId165" Type="http://schemas.openxmlformats.org/officeDocument/2006/relationships/hyperlink" Target="https://drive.google.com/file/d/1kKINJf0COFJifZEc2WJWBkcuBeZF9_46/view?usp=drivesdk" TargetMode="External"/><Relationship Id="rId164" Type="http://schemas.openxmlformats.org/officeDocument/2006/relationships/hyperlink" Target="https://drive.google.com/file/d/1M5uJHz_K0gqGqTbswIfoT-nMAg-YHt2-/view?usp=drivesdk" TargetMode="External"/><Relationship Id="rId163" Type="http://schemas.openxmlformats.org/officeDocument/2006/relationships/hyperlink" Target="https://drive.google.com/file/d/16Kpv2aXtlAPIo8Eo3z4uPBONtx0HMNoV/view?usp=drivesdk" TargetMode="External"/><Relationship Id="rId162" Type="http://schemas.openxmlformats.org/officeDocument/2006/relationships/hyperlink" Target="https://drive.google.com/file/d/1Erh6245bz6uXVepmz1zl8JdVafXo98mH/view?usp=drivesdk" TargetMode="External"/><Relationship Id="rId169" Type="http://schemas.openxmlformats.org/officeDocument/2006/relationships/hyperlink" Target="https://drive.google.com/file/d/1VdfZR7k7B8_nGo4bxad27-4qT9JKA5bE/view?usp=drivesdk" TargetMode="External"/><Relationship Id="rId168" Type="http://schemas.openxmlformats.org/officeDocument/2006/relationships/hyperlink" Target="https://drive.google.com/file/d/1Fe1kkx27-Qh52FfI4k70sHTBS0JLXGkl/view?usp=drivesdk" TargetMode="External"/><Relationship Id="rId167" Type="http://schemas.openxmlformats.org/officeDocument/2006/relationships/hyperlink" Target="https://drive.google.com/file/d/1hVaQe5EYti20MCc7sK1FOLlSGR5QgKYF/view?usp=drivesdk" TargetMode="External"/><Relationship Id="rId166" Type="http://schemas.openxmlformats.org/officeDocument/2006/relationships/hyperlink" Target="https://drive.google.com/file/d/12pPTEUe9t9MmXYz3myFmAUBymZXOz3cQ/view?usp=drivesdk" TargetMode="External"/><Relationship Id="rId161" Type="http://schemas.openxmlformats.org/officeDocument/2006/relationships/hyperlink" Target="https://drive.google.com/file/d/1uvmA7wSPV8riKwB_-fvZBpD2skPT7oX8/view?usp=drivesdk" TargetMode="External"/><Relationship Id="rId160" Type="http://schemas.openxmlformats.org/officeDocument/2006/relationships/hyperlink" Target="https://drive.google.com/file/d/1aPeqACYOuu0EleGQO5sE481G5z4a83el/view?usp=drivesdk" TargetMode="External"/><Relationship Id="rId159" Type="http://schemas.openxmlformats.org/officeDocument/2006/relationships/hyperlink" Target="https://drive.google.com/file/d/11uAxQswUnYvs_jWJTzJJaXaDuWrB5O70/view?usp=drivesdk" TargetMode="External"/><Relationship Id="rId154" Type="http://schemas.openxmlformats.org/officeDocument/2006/relationships/hyperlink" Target="https://drive.google.com/file/d/1TW1_6AcN17pcVXucAFwUhtMJNrDoviBz/view?usp=drivesdk" TargetMode="External"/><Relationship Id="rId153" Type="http://schemas.openxmlformats.org/officeDocument/2006/relationships/hyperlink" Target="https://drive.google.com/file/d/1HWzLeZCOhZPoECdbVu3B4j0H4Rt23ntw/view?usp=drivesdk" TargetMode="External"/><Relationship Id="rId152" Type="http://schemas.openxmlformats.org/officeDocument/2006/relationships/hyperlink" Target="https://drive.google.com/file/d/1g-lbxwKP-JfAD17a_Xq34XuYhmEmbSUu/view?usp=drivesdk" TargetMode="External"/><Relationship Id="rId151" Type="http://schemas.openxmlformats.org/officeDocument/2006/relationships/hyperlink" Target="https://drive.google.com/file/d/1x4hzg7Nuk6fL-jGwTNAOUz69HqSFq-Dj/view?usp=drivesdk" TargetMode="External"/><Relationship Id="rId158" Type="http://schemas.openxmlformats.org/officeDocument/2006/relationships/hyperlink" Target="https://drive.google.com/file/d/1POHF3EgjMSDVNhphzJhdCJpFfjgcmGzO/view?usp=drivesdk" TargetMode="External"/><Relationship Id="rId157" Type="http://schemas.openxmlformats.org/officeDocument/2006/relationships/hyperlink" Target="https://drive.google.com/file/d/1S50JqHxLPgV2pHFojh_CiIcT_0-6m_xc/view?usp=drivesdk" TargetMode="External"/><Relationship Id="rId156" Type="http://schemas.openxmlformats.org/officeDocument/2006/relationships/hyperlink" Target="https://drive.google.com/file/d/1x6HD3rC-KcukhSXyjl5RxGLgCUNWfu-Z/view?usp=drivesdk" TargetMode="External"/><Relationship Id="rId155" Type="http://schemas.openxmlformats.org/officeDocument/2006/relationships/hyperlink" Target="https://drive.google.com/file/d/1b1asgdtQcADTiSLAICTv4wHoQvbQP979/view?usp=drivesdk" TargetMode="External"/><Relationship Id="rId1510" Type="http://schemas.openxmlformats.org/officeDocument/2006/relationships/hyperlink" Target="https://drive.google.com/file/d/1TIvcpm16IDLt5pNQPb9l3FCTkMno-Kc0/view?usp=drivesdk" TargetMode="External"/><Relationship Id="rId1511" Type="http://schemas.openxmlformats.org/officeDocument/2006/relationships/hyperlink" Target="https://drive.google.com/file/d/1qxd86G4PxmWAOpwF2S2Z0_Lw5yZ9VG9Z/view?usp=drivesdk" TargetMode="External"/><Relationship Id="rId1512" Type="http://schemas.openxmlformats.org/officeDocument/2006/relationships/hyperlink" Target="https://drive.google.com/file/d/17Gn80Fb7gPWYQci1TG7G6_5wvqZRfSD4/view?usp=drivesdk" TargetMode="External"/><Relationship Id="rId1513" Type="http://schemas.openxmlformats.org/officeDocument/2006/relationships/hyperlink" Target="https://drive.google.com/file/d/1mCpXOJOEyxDvWDWcwOEbR8IdiloS9U7x/view?usp=drivesdk" TargetMode="External"/><Relationship Id="rId1514" Type="http://schemas.openxmlformats.org/officeDocument/2006/relationships/hyperlink" Target="https://drive.google.com/file/d/19SLD4Havd6n_tt7aJegtZI6uz6vB8s9X/view?usp=drivesdk" TargetMode="External"/><Relationship Id="rId1515" Type="http://schemas.openxmlformats.org/officeDocument/2006/relationships/hyperlink" Target="https://drive.google.com/file/d/1dusQy2a8ZkMeKlDVDmGebMQbGT6qJnoR/view?usp=drivesdk" TargetMode="External"/><Relationship Id="rId1516" Type="http://schemas.openxmlformats.org/officeDocument/2006/relationships/hyperlink" Target="https://drive.google.com/file/d/18ID50Q2iZPXhx1Fkk7zIZq0h1ndK1FBB/view?usp=drivesdk" TargetMode="External"/><Relationship Id="rId1517" Type="http://schemas.openxmlformats.org/officeDocument/2006/relationships/hyperlink" Target="https://drive.google.com/file/d/1bZFRdlwxQcGicTt9BikVEcIMSLxWgcEn/view?usp=drivesdk" TargetMode="External"/><Relationship Id="rId1518" Type="http://schemas.openxmlformats.org/officeDocument/2006/relationships/hyperlink" Target="https://drive.google.com/file/d/1epwD6R_K-m_xVOnLvfZLBPYt9NWPnxMu/view?usp=drivesdk" TargetMode="External"/><Relationship Id="rId1519" Type="http://schemas.openxmlformats.org/officeDocument/2006/relationships/hyperlink" Target="https://drive.google.com/file/d/1q05t-WQWcsiiP8XANiW6B_PmB55DUxuE/view?usp=drivesdk" TargetMode="External"/><Relationship Id="rId1500" Type="http://schemas.openxmlformats.org/officeDocument/2006/relationships/hyperlink" Target="https://drive.google.com/file/d/14vPIMSxsmzNM0aIJ9z3igqGLA6SbMf-y/view?usp=drivesdk" TargetMode="External"/><Relationship Id="rId1501" Type="http://schemas.openxmlformats.org/officeDocument/2006/relationships/hyperlink" Target="https://drive.google.com/file/d/1s1olgwRMaFEbVSIhLvq-rBQEd14TzJVa/view?usp=drivesdk" TargetMode="External"/><Relationship Id="rId1502" Type="http://schemas.openxmlformats.org/officeDocument/2006/relationships/hyperlink" Target="https://drive.google.com/file/d/1fs0lRXVs7U5xuTzGD_x8eUzmMkXvVNs8/view?usp=drivesdk" TargetMode="External"/><Relationship Id="rId1503" Type="http://schemas.openxmlformats.org/officeDocument/2006/relationships/hyperlink" Target="https://drive.google.com/file/d/1d3UQS2GUY1reeue5Ez38SDEaFw40ALYz/view?usp=drivesdk" TargetMode="External"/><Relationship Id="rId1504" Type="http://schemas.openxmlformats.org/officeDocument/2006/relationships/hyperlink" Target="https://drive.google.com/file/d/17l-dQL2zszBmtdmJGx5rhrXJu-Hkx9X1/view?usp=drivesdk" TargetMode="External"/><Relationship Id="rId1505" Type="http://schemas.openxmlformats.org/officeDocument/2006/relationships/hyperlink" Target="https://drive.google.com/file/d/1uuEkceTB1jRXDFxOpkknNcDoKrzw92_-/view?usp=drivesdk" TargetMode="External"/><Relationship Id="rId1506" Type="http://schemas.openxmlformats.org/officeDocument/2006/relationships/hyperlink" Target="https://drive.google.com/file/d/1gJjgLujY6SwKl3jNvXwYU_ogMOXWJoYV/view?usp=drivesdk" TargetMode="External"/><Relationship Id="rId1507" Type="http://schemas.openxmlformats.org/officeDocument/2006/relationships/hyperlink" Target="https://drive.google.com/file/d/1fK5-rO-HfqSRK75N5eVBhtun86doPJ78/view?usp=drivesdk" TargetMode="External"/><Relationship Id="rId1508" Type="http://schemas.openxmlformats.org/officeDocument/2006/relationships/hyperlink" Target="https://drive.google.com/file/d/1wqdf5iZ8za2aCzlSUBAZIIk_lYXCE9SR/view?usp=drivesdk" TargetMode="External"/><Relationship Id="rId1509" Type="http://schemas.openxmlformats.org/officeDocument/2006/relationships/hyperlink" Target="https://drive.google.com/file/d/1ZYpilqo2RQ2lNY7qwYXtaBasLFAKx-8k/view?usp=drivesdk" TargetMode="External"/><Relationship Id="rId1920" Type="http://schemas.openxmlformats.org/officeDocument/2006/relationships/hyperlink" Target="https://drive.google.com/file/d/1q7XGFuz9BsKd1cP_P9IUWHQvSwQs4Z2B/view?usp=drivesdk" TargetMode="External"/><Relationship Id="rId1921" Type="http://schemas.openxmlformats.org/officeDocument/2006/relationships/hyperlink" Target="https://drive.google.com/file/d/1enkgso500iKtHwCZAfamauBjIkJ9cb9c/view?usp=drivesdk" TargetMode="External"/><Relationship Id="rId1922" Type="http://schemas.openxmlformats.org/officeDocument/2006/relationships/hyperlink" Target="https://drive.google.com/file/d/1knsWWppDj4X7HwzGW4ssNdFBrCclfeMz/view?usp=drivesdk" TargetMode="External"/><Relationship Id="rId1923" Type="http://schemas.openxmlformats.org/officeDocument/2006/relationships/hyperlink" Target="https://drive.google.com/file/d/1lym9H9rxT4K6BISOR4wOfujw-0NqBIKI/view?usp=drivesdk" TargetMode="External"/><Relationship Id="rId1924" Type="http://schemas.openxmlformats.org/officeDocument/2006/relationships/hyperlink" Target="https://drive.google.com/file/d/1qDthGfJb-p0cNBfy-GcRmqfImXHyHhyW/view?usp=drivesdk" TargetMode="External"/><Relationship Id="rId1925" Type="http://schemas.openxmlformats.org/officeDocument/2006/relationships/hyperlink" Target="https://drive.google.com/file/d/1UNFy2buKaS91p6JQ1HQLYXJJPaIQ-4AF/view?usp=drivesdk" TargetMode="External"/><Relationship Id="rId1926" Type="http://schemas.openxmlformats.org/officeDocument/2006/relationships/hyperlink" Target="https://drive.google.com/file/d/1evlSbzZkdcQElYuWVAAKtY7tey5GUbHX/view?usp=drivesdk" TargetMode="External"/><Relationship Id="rId1927" Type="http://schemas.openxmlformats.org/officeDocument/2006/relationships/hyperlink" Target="https://drive.google.com/file/d/1Kg1faL4OcQDGdg1Ar3mGpkwezQ7usdDE/view?usp=drivesdk" TargetMode="External"/><Relationship Id="rId1928" Type="http://schemas.openxmlformats.org/officeDocument/2006/relationships/hyperlink" Target="https://drive.google.com/file/d/1cnl1FKmlsr2mCdybQBf9h6BSOphZnI4P/view?usp=drivesdk" TargetMode="External"/><Relationship Id="rId1929" Type="http://schemas.openxmlformats.org/officeDocument/2006/relationships/drawing" Target="../drawings/drawing1.xml"/><Relationship Id="rId1576" Type="http://schemas.openxmlformats.org/officeDocument/2006/relationships/hyperlink" Target="https://drive.google.com/file/d/1meOKDGBKHPiUal9Ld9RBtID5yTFtqSaV/view?usp=drivesdk" TargetMode="External"/><Relationship Id="rId1577" Type="http://schemas.openxmlformats.org/officeDocument/2006/relationships/hyperlink" Target="https://drive.google.com/file/d/13H3YjBLWN-LUY_0fSHig3TU2lYNaoNTq/view?usp=drivesdk" TargetMode="External"/><Relationship Id="rId1578" Type="http://schemas.openxmlformats.org/officeDocument/2006/relationships/hyperlink" Target="https://drive.google.com/file/d/1sS4h_0xDmqItctdsmVJEqE2XfPW1MCWx/view?usp=drivesdk" TargetMode="External"/><Relationship Id="rId1579" Type="http://schemas.openxmlformats.org/officeDocument/2006/relationships/hyperlink" Target="https://drive.google.com/file/d/1nR5rOsS3EoVdBLYJsxBzpjXx1KADr9HT/view?usp=drivesdk" TargetMode="External"/><Relationship Id="rId509" Type="http://schemas.openxmlformats.org/officeDocument/2006/relationships/hyperlink" Target="https://drive.google.com/file/d/1mImRRC1s60bvP4rg1Nm-AGMBD_3BgIML/view?usp=drivesdk" TargetMode="External"/><Relationship Id="rId508" Type="http://schemas.openxmlformats.org/officeDocument/2006/relationships/hyperlink" Target="https://drive.google.com/file/d/1x1F-numE3vGoQKUwH96xDKEHiJj3yvF7/view?usp=drivesdk" TargetMode="External"/><Relationship Id="rId503" Type="http://schemas.openxmlformats.org/officeDocument/2006/relationships/hyperlink" Target="https://drive.google.com/file/d/1g4M0pmLl2ILJTEyDhYodEGUPzecMR6uf/view?usp=drivesdk" TargetMode="External"/><Relationship Id="rId987" Type="http://schemas.openxmlformats.org/officeDocument/2006/relationships/hyperlink" Target="https://drive.google.com/file/d/1VzEPlZsNOYeyjHZ6mWBnV65K44xcvnXN/view?usp=drivesdk" TargetMode="External"/><Relationship Id="rId502" Type="http://schemas.openxmlformats.org/officeDocument/2006/relationships/hyperlink" Target="https://drive.google.com/file/d/1ZBm1yCHDbT_UgcEDCgVRUg0IRhqhNjGT/view?usp=drivesdk" TargetMode="External"/><Relationship Id="rId986" Type="http://schemas.openxmlformats.org/officeDocument/2006/relationships/hyperlink" Target="https://drive.google.com/file/d/13iv-ZuPbZl_ijCEO5-6VeCa64DBs1mUe/view?usp=drivesdk" TargetMode="External"/><Relationship Id="rId501" Type="http://schemas.openxmlformats.org/officeDocument/2006/relationships/hyperlink" Target="https://drive.google.com/file/d/15da7x3yYEXqdlfndrm6X79fJx1lhSBQE/view?usp=drivesdk" TargetMode="External"/><Relationship Id="rId985" Type="http://schemas.openxmlformats.org/officeDocument/2006/relationships/hyperlink" Target="https://drive.google.com/file/d/1IzRvKljV6nRcc_ZlRAPpX_xVZ3DeRH8F/view?usp=drivesdk" TargetMode="External"/><Relationship Id="rId500" Type="http://schemas.openxmlformats.org/officeDocument/2006/relationships/hyperlink" Target="https://drive.google.com/file/d/1J8-mXqZWeKcu8yQq-kstOF0HilEVcWvR/view?usp=drivesdk" TargetMode="External"/><Relationship Id="rId984" Type="http://schemas.openxmlformats.org/officeDocument/2006/relationships/hyperlink" Target="https://drive.google.com/file/d/1DFUYzotKA8yNF_kKWcefDjsr_F2xKvrW/view?usp=drivesdk" TargetMode="External"/><Relationship Id="rId507" Type="http://schemas.openxmlformats.org/officeDocument/2006/relationships/hyperlink" Target="https://drive.google.com/file/d/1ddiW3rKS5BDx0vLND5xx6mqHGHO7n8y4/view?usp=drivesdk" TargetMode="External"/><Relationship Id="rId506" Type="http://schemas.openxmlformats.org/officeDocument/2006/relationships/hyperlink" Target="https://drive.google.com/file/d/17OIwomnKtf0CFVqn-YhqgvRO7llqx76G/view?usp=drivesdk" TargetMode="External"/><Relationship Id="rId505" Type="http://schemas.openxmlformats.org/officeDocument/2006/relationships/hyperlink" Target="https://drive.google.com/file/d/1zaOSXqqU_PDqhUfeAOBUgPIZkIBckVoO/view?usp=drivesdk" TargetMode="External"/><Relationship Id="rId989" Type="http://schemas.openxmlformats.org/officeDocument/2006/relationships/hyperlink" Target="https://drive.google.com/file/d/11P3dWssiuecHAwOe_YOwch6x84X21YT_/view?usp=drivesdk" TargetMode="External"/><Relationship Id="rId504" Type="http://schemas.openxmlformats.org/officeDocument/2006/relationships/hyperlink" Target="https://drive.google.com/file/d/1HViReATSdeM96ok9A3Sf3sThRUT0SCNF/view?usp=drivesdk" TargetMode="External"/><Relationship Id="rId988" Type="http://schemas.openxmlformats.org/officeDocument/2006/relationships/hyperlink" Target="https://drive.google.com/file/d/1Y-I0tKJVnGo8brzbx0xJqo7UdS4PG-Gl/view?usp=drivesdk" TargetMode="External"/><Relationship Id="rId1570" Type="http://schemas.openxmlformats.org/officeDocument/2006/relationships/hyperlink" Target="https://drive.google.com/file/d/1bRYuea09TiFmo2pTKognreeXW-s69BxQ/view?usp=drivesdk" TargetMode="External"/><Relationship Id="rId1571" Type="http://schemas.openxmlformats.org/officeDocument/2006/relationships/hyperlink" Target="https://drive.google.com/file/d/1r4izoJq1aw3KtQ9LvMx-d6NIvrf_mlfV/view?usp=drivesdk" TargetMode="External"/><Relationship Id="rId983" Type="http://schemas.openxmlformats.org/officeDocument/2006/relationships/hyperlink" Target="https://drive.google.com/file/d/1NpqVxN3PL3JyZqrQM_xYNLP7XtMkx_A8/view?usp=drivesdk" TargetMode="External"/><Relationship Id="rId1572" Type="http://schemas.openxmlformats.org/officeDocument/2006/relationships/hyperlink" Target="https://drive.google.com/file/d/1lh7hWpbV06z0GeIzPLsN1VHyiJeRNAdy/view?usp=drivesdk" TargetMode="External"/><Relationship Id="rId982" Type="http://schemas.openxmlformats.org/officeDocument/2006/relationships/hyperlink" Target="https://drive.google.com/file/d/1bgu6BbETM6v_kUnl8VmDZ59r16KLC-er/view?usp=drivesdk" TargetMode="External"/><Relationship Id="rId1573" Type="http://schemas.openxmlformats.org/officeDocument/2006/relationships/hyperlink" Target="https://drive.google.com/file/d/1gT4r90Fp0hbaoCjVmxLGkOirju7UXs74/view?usp=drivesdk" TargetMode="External"/><Relationship Id="rId981" Type="http://schemas.openxmlformats.org/officeDocument/2006/relationships/hyperlink" Target="https://drive.google.com/file/d/1BKeXln72C-Y53NyFw8ad1PJXyEXUeNcF/view?usp=drivesdk" TargetMode="External"/><Relationship Id="rId1574" Type="http://schemas.openxmlformats.org/officeDocument/2006/relationships/hyperlink" Target="https://drive.google.com/file/d/1mf9J4wZq1kZL44jnw2SyOsiBN3OOW99C/view?usp=drivesdk" TargetMode="External"/><Relationship Id="rId980" Type="http://schemas.openxmlformats.org/officeDocument/2006/relationships/hyperlink" Target="https://drive.google.com/file/d/1N3oBKzte_qzh-ZJrhkx6qBTANiLve8O7/view?usp=drivesdk" TargetMode="External"/><Relationship Id="rId1575" Type="http://schemas.openxmlformats.org/officeDocument/2006/relationships/hyperlink" Target="https://drive.google.com/file/d/1QsxX0nQ1RlV0gBvl7AaEe9vsvPunCXyx/view?usp=drivesdk" TargetMode="External"/><Relationship Id="rId1565" Type="http://schemas.openxmlformats.org/officeDocument/2006/relationships/hyperlink" Target="https://drive.google.com/file/d/1f23knIU1HY5bC6gei7YFAh8ArRRLOgyF/view?usp=drivesdk" TargetMode="External"/><Relationship Id="rId1566" Type="http://schemas.openxmlformats.org/officeDocument/2006/relationships/hyperlink" Target="https://drive.google.com/file/d/1wdmK2mWJwH4-z81e-vV6l2VLt3bxJmUw/view?usp=drivesdk" TargetMode="External"/><Relationship Id="rId1567" Type="http://schemas.openxmlformats.org/officeDocument/2006/relationships/hyperlink" Target="https://drive.google.com/file/d/1yn4mqSkqEYw3UvEykpzNZH57Qa7Ki8Bh/view?usp=drivesdk" TargetMode="External"/><Relationship Id="rId1568" Type="http://schemas.openxmlformats.org/officeDocument/2006/relationships/hyperlink" Target="https://drive.google.com/file/d/1VmnwYPUxg_ZPAEldoNaWw7OR2rL4mkNZ/view?usp=drivesdk" TargetMode="External"/><Relationship Id="rId1569" Type="http://schemas.openxmlformats.org/officeDocument/2006/relationships/hyperlink" Target="https://drive.google.com/file/d/1qilvRPL0HE1OjXccx7UyQ1giKMqJnIlp/view?usp=drivesdk" TargetMode="External"/><Relationship Id="rId976" Type="http://schemas.openxmlformats.org/officeDocument/2006/relationships/hyperlink" Target="https://drive.google.com/file/d/1x12CiaGJiOttxzh2rWNL6V_I0Ncs8aWu/view?usp=drivesdk" TargetMode="External"/><Relationship Id="rId975" Type="http://schemas.openxmlformats.org/officeDocument/2006/relationships/hyperlink" Target="https://drive.google.com/file/d/15CWu6iJFl71J6rWSVqHD6MUotSjvEyLq/view?usp=drivesdk" TargetMode="External"/><Relationship Id="rId974" Type="http://schemas.openxmlformats.org/officeDocument/2006/relationships/hyperlink" Target="https://drive.google.com/file/d/13n_1LEF721pyOBuGjlwRSVpzhmZ7dIZt/view?usp=drivesdk" TargetMode="External"/><Relationship Id="rId973" Type="http://schemas.openxmlformats.org/officeDocument/2006/relationships/hyperlink" Target="https://drive.google.com/file/d/14IBmN-bDJnLR2WSSLXSGeqvJewVwpEFJ/view?usp=drivesdk" TargetMode="External"/><Relationship Id="rId979" Type="http://schemas.openxmlformats.org/officeDocument/2006/relationships/hyperlink" Target="https://drive.google.com/file/d/17fkk4jKEsfoFqFF5lmaRJr-ci-YLicjc/view?usp=drivesdk" TargetMode="External"/><Relationship Id="rId978" Type="http://schemas.openxmlformats.org/officeDocument/2006/relationships/hyperlink" Target="https://drive.google.com/file/d/18wtPzWo1OgOmrwGJfokTT9q4CKBGXkJW/view?usp=drivesdk" TargetMode="External"/><Relationship Id="rId977" Type="http://schemas.openxmlformats.org/officeDocument/2006/relationships/hyperlink" Target="https://drive.google.com/file/d/1Xju4-GCcYGKnsCzFbPgT29WOxtJGVXZ5/view?usp=drivesdk" TargetMode="External"/><Relationship Id="rId1560" Type="http://schemas.openxmlformats.org/officeDocument/2006/relationships/hyperlink" Target="https://drive.google.com/file/d/13rqY3z9NWCQd_ufU59oxmlghpAyXiqu3/view?usp=drivesdk" TargetMode="External"/><Relationship Id="rId972" Type="http://schemas.openxmlformats.org/officeDocument/2006/relationships/hyperlink" Target="https://drive.google.com/file/d/1MAQtOZSkL0fUG-MHsLsCA0kMN7hYwl-u/view?usp=drivesdk" TargetMode="External"/><Relationship Id="rId1561" Type="http://schemas.openxmlformats.org/officeDocument/2006/relationships/hyperlink" Target="https://drive.google.com/file/d/1BclRSswCd4KXY-QmLC1AXcevTG55raOj/view?usp=drivesdk" TargetMode="External"/><Relationship Id="rId971" Type="http://schemas.openxmlformats.org/officeDocument/2006/relationships/hyperlink" Target="https://drive.google.com/file/d/1wOiD5DsjmdZUmT7ZoN93m69XJ72dGcrs/view?usp=drivesdk" TargetMode="External"/><Relationship Id="rId1562" Type="http://schemas.openxmlformats.org/officeDocument/2006/relationships/hyperlink" Target="https://drive.google.com/file/d/1iypWo2tjqiOjOvuDu2fR5Xn-ncrCGUVR/view?usp=drivesdk" TargetMode="External"/><Relationship Id="rId970" Type="http://schemas.openxmlformats.org/officeDocument/2006/relationships/hyperlink" Target="https://drive.google.com/file/d/1f2z6plgemCl1XEStcUWv0jpUOpGpirzp/view?usp=drivesdk" TargetMode="External"/><Relationship Id="rId1563" Type="http://schemas.openxmlformats.org/officeDocument/2006/relationships/hyperlink" Target="https://drive.google.com/file/d/1ebFHXtElDAfiGId9v5qOCPxWO2TYahxr/view?usp=drivesdk" TargetMode="External"/><Relationship Id="rId1564" Type="http://schemas.openxmlformats.org/officeDocument/2006/relationships/hyperlink" Target="https://drive.google.com/file/d/1F-zmrYY2-ltQOesnA7v6_q1Ogu1iWsrO/view?usp=drivesdk" TargetMode="External"/><Relationship Id="rId1114" Type="http://schemas.openxmlformats.org/officeDocument/2006/relationships/hyperlink" Target="https://drive.google.com/file/d/1gS0T7HYSNAduPjuSCDZXnYesIFhh6CjN/view?usp=drivesdk" TargetMode="External"/><Relationship Id="rId1598" Type="http://schemas.openxmlformats.org/officeDocument/2006/relationships/hyperlink" Target="https://drive.google.com/file/d/1Q4rhSHQ8Ti59isWIPa2TtPl9L5lkmGxt/view?usp=drivesdk" TargetMode="External"/><Relationship Id="rId1115" Type="http://schemas.openxmlformats.org/officeDocument/2006/relationships/hyperlink" Target="https://drive.google.com/file/d/11vyWuvZa-GuwTIC6frAYQZnl48Z7bN3t/view?usp=drivesdk" TargetMode="External"/><Relationship Id="rId1599" Type="http://schemas.openxmlformats.org/officeDocument/2006/relationships/hyperlink" Target="https://drive.google.com/file/d/1VaGLcCCUOzKH6Ll9QIJdta8gonNEsMi0/view?usp=drivesdk" TargetMode="External"/><Relationship Id="rId1116" Type="http://schemas.openxmlformats.org/officeDocument/2006/relationships/hyperlink" Target="https://drive.google.com/file/d/127oHmNXqw9OXavoDBvga3SEM9Y4XAgVF/view?usp=drivesdk" TargetMode="External"/><Relationship Id="rId1117" Type="http://schemas.openxmlformats.org/officeDocument/2006/relationships/hyperlink" Target="https://drive.google.com/file/d/1XmYJnDZ98638yLxsLz6RF0ZZ_nqeJnVl/view?usp=drivesdk" TargetMode="External"/><Relationship Id="rId1118" Type="http://schemas.openxmlformats.org/officeDocument/2006/relationships/hyperlink" Target="https://drive.google.com/file/d/1bgwGI42dKa6QRjQ7uhff_s4Wt7TYBx07/view?usp=drivesdk" TargetMode="External"/><Relationship Id="rId1119" Type="http://schemas.openxmlformats.org/officeDocument/2006/relationships/hyperlink" Target="https://drive.google.com/file/d/1F2akcYtd9fDz5jVgn6pVesP6CVwA7n7y/view?usp=drivesdk" TargetMode="External"/><Relationship Id="rId525" Type="http://schemas.openxmlformats.org/officeDocument/2006/relationships/hyperlink" Target="https://drive.google.com/file/d/1SX9CKiTQNBHI2LtPunirNiu7uRJmarbF/view?usp=drivesdk" TargetMode="External"/><Relationship Id="rId524" Type="http://schemas.openxmlformats.org/officeDocument/2006/relationships/hyperlink" Target="https://drive.google.com/file/d/1LhuMqfiMEEk0udJjitT6Cmi3M7QRPOMU/view?usp=drivesdk" TargetMode="External"/><Relationship Id="rId523" Type="http://schemas.openxmlformats.org/officeDocument/2006/relationships/hyperlink" Target="https://drive.google.com/file/d/1MQXLjYj73QFVDrprYNVCfdyTL9FYKUyB/view?usp=drivesdk" TargetMode="External"/><Relationship Id="rId522" Type="http://schemas.openxmlformats.org/officeDocument/2006/relationships/hyperlink" Target="https://drive.google.com/file/d/1qAgEIKvwy_SMbErVVJRNdVKp_tc_eE7Y/view?usp=drivesdk" TargetMode="External"/><Relationship Id="rId529" Type="http://schemas.openxmlformats.org/officeDocument/2006/relationships/hyperlink" Target="https://drive.google.com/file/d/194eNO1XLJ0vTqq5L-kX2BrXOMTNsBYWf/view?usp=drivesdk" TargetMode="External"/><Relationship Id="rId528" Type="http://schemas.openxmlformats.org/officeDocument/2006/relationships/hyperlink" Target="https://drive.google.com/file/d/1wnHOUqnJnm2jzUrXhJbnH6ogcui3NrtG/view?usp=drivesdk" TargetMode="External"/><Relationship Id="rId527" Type="http://schemas.openxmlformats.org/officeDocument/2006/relationships/hyperlink" Target="https://drive.google.com/file/d/1liZg39T-4WJGLT7WjHEDwaPQqaKDc-OV/view?usp=drivesdk" TargetMode="External"/><Relationship Id="rId526" Type="http://schemas.openxmlformats.org/officeDocument/2006/relationships/hyperlink" Target="https://drive.google.com/file/d/1BdbZ7_s8BwLxJfzLT4bm3AqYmx5D03jr/view?usp=drivesdk" TargetMode="External"/><Relationship Id="rId1590" Type="http://schemas.openxmlformats.org/officeDocument/2006/relationships/hyperlink" Target="https://drive.google.com/file/d/1L1JCa7PPYFE32QTZTzPM0fGxfC4-LUtu/view?usp=drivesdk" TargetMode="External"/><Relationship Id="rId1591" Type="http://schemas.openxmlformats.org/officeDocument/2006/relationships/hyperlink" Target="https://drive.google.com/file/d/15n7adp8TYHbaf7rxcD9zcbJ3l9e6NYMU/view?usp=drivesdk" TargetMode="External"/><Relationship Id="rId1592" Type="http://schemas.openxmlformats.org/officeDocument/2006/relationships/hyperlink" Target="https://drive.google.com/file/d/1MYnue4pQAttsN2L7qtpyW2abVHzehI-a/view?usp=drivesdk" TargetMode="External"/><Relationship Id="rId1593" Type="http://schemas.openxmlformats.org/officeDocument/2006/relationships/hyperlink" Target="https://drive.google.com/file/d/12uKi-uzADDQLaf-WP2uhzrL77fvb3Dvs/view?usp=drivesdk" TargetMode="External"/><Relationship Id="rId521" Type="http://schemas.openxmlformats.org/officeDocument/2006/relationships/hyperlink" Target="https://drive.google.com/file/d/1eXSe9Q-yjrr-PCCB0DvCvBMrjiJ_DHSv/view?usp=drivesdk" TargetMode="External"/><Relationship Id="rId1110" Type="http://schemas.openxmlformats.org/officeDocument/2006/relationships/hyperlink" Target="https://drive.google.com/file/d/1Lvw35emSY2AVe_NcWR3v_h11XxTq9ph6/view?usp=drivesdk" TargetMode="External"/><Relationship Id="rId1594" Type="http://schemas.openxmlformats.org/officeDocument/2006/relationships/hyperlink" Target="https://drive.google.com/file/d/1J-f3Ppl9zMbvN386EfJtCqxxMEJmGH9n/view?usp=drivesdk" TargetMode="External"/><Relationship Id="rId520" Type="http://schemas.openxmlformats.org/officeDocument/2006/relationships/hyperlink" Target="https://drive.google.com/file/d/1gQnFatergmKxr7dekzPAu3WhthGf3rUf/view?usp=drivesdk" TargetMode="External"/><Relationship Id="rId1111" Type="http://schemas.openxmlformats.org/officeDocument/2006/relationships/hyperlink" Target="https://drive.google.com/file/d/167Ny-MCzTl5091R3gifBkhHv6VI6rIuv/view?usp=drivesdk" TargetMode="External"/><Relationship Id="rId1595" Type="http://schemas.openxmlformats.org/officeDocument/2006/relationships/hyperlink" Target="https://drive.google.com/file/d/1eiBTrQT6mu6S2W2f-me39_5PORBJhDFe/view?usp=drivesdk" TargetMode="External"/><Relationship Id="rId1112" Type="http://schemas.openxmlformats.org/officeDocument/2006/relationships/hyperlink" Target="https://drive.google.com/file/d/1Zs56FdfvIIs5uN7JCvWZJz-OHbnW0mf1/view?usp=drivesdk" TargetMode="External"/><Relationship Id="rId1596" Type="http://schemas.openxmlformats.org/officeDocument/2006/relationships/hyperlink" Target="https://drive.google.com/file/d/1v0KDvfMWDDdZ9QUWihzNxlh5xbV3dY1d/view?usp=drivesdk" TargetMode="External"/><Relationship Id="rId1113" Type="http://schemas.openxmlformats.org/officeDocument/2006/relationships/hyperlink" Target="https://drive.google.com/file/d/1jvH6T-y2V9p1lAbz2l6J853iEcEdMmNC/view?usp=drivesdk" TargetMode="External"/><Relationship Id="rId1597" Type="http://schemas.openxmlformats.org/officeDocument/2006/relationships/hyperlink" Target="https://drive.google.com/file/d/1dg8Ecchd9rnndU6MqBTgarPRSRQCxrd2/view?usp=drivesdk" TargetMode="External"/><Relationship Id="rId1103" Type="http://schemas.openxmlformats.org/officeDocument/2006/relationships/hyperlink" Target="https://drive.google.com/file/d/16MjzNVqZPYY03dGKoNUXtm7LMsaM6neb/view?usp=drivesdk" TargetMode="External"/><Relationship Id="rId1587" Type="http://schemas.openxmlformats.org/officeDocument/2006/relationships/hyperlink" Target="https://drive.google.com/file/d/1iAvSAo9dRm4y_dOfwmFEPRM359sanNsv/view?usp=drivesdk" TargetMode="External"/><Relationship Id="rId1104" Type="http://schemas.openxmlformats.org/officeDocument/2006/relationships/hyperlink" Target="https://drive.google.com/file/d/1QgI6YcVHX6WI5chAOeu-136w31H8_1g2/view?usp=drivesdk" TargetMode="External"/><Relationship Id="rId1588" Type="http://schemas.openxmlformats.org/officeDocument/2006/relationships/hyperlink" Target="https://drive.google.com/file/d/1Ne0iQ3S3zcD1P9RVLdebGyOiiGshMFlH/view?usp=drivesdk" TargetMode="External"/><Relationship Id="rId1105" Type="http://schemas.openxmlformats.org/officeDocument/2006/relationships/hyperlink" Target="https://drive.google.com/file/d/1bcAp5efdx-34wWJUFWqb5hIUjAe7-CzI/view?usp=drivesdk" TargetMode="External"/><Relationship Id="rId1589" Type="http://schemas.openxmlformats.org/officeDocument/2006/relationships/hyperlink" Target="https://drive.google.com/file/d/1KpLom2xPfzThZPeLNhangr7Ebnbndjhj/view?usp=drivesdk" TargetMode="External"/><Relationship Id="rId1106" Type="http://schemas.openxmlformats.org/officeDocument/2006/relationships/hyperlink" Target="https://drive.google.com/file/d/10j2tU_2l-n6yD99PObJQ79PtmMBSPy8f/view?usp=drivesdk" TargetMode="External"/><Relationship Id="rId1107" Type="http://schemas.openxmlformats.org/officeDocument/2006/relationships/hyperlink" Target="https://drive.google.com/file/d/1KJmV0N5EcDUT_BH1dIvz1o1WT7lcAOPD/view?usp=drivesdk" TargetMode="External"/><Relationship Id="rId1108" Type="http://schemas.openxmlformats.org/officeDocument/2006/relationships/hyperlink" Target="https://drive.google.com/file/d/1R_bH350sb9uOMBSb9U78ZNseQHcUgxoI/view?usp=drivesdk" TargetMode="External"/><Relationship Id="rId1109" Type="http://schemas.openxmlformats.org/officeDocument/2006/relationships/hyperlink" Target="https://drive.google.com/file/d/1tSAInBw3mUQfgv6tAf5a-z7zN_khmWoV/view?usp=drivesdk" TargetMode="External"/><Relationship Id="rId519" Type="http://schemas.openxmlformats.org/officeDocument/2006/relationships/hyperlink" Target="https://drive.google.com/file/d/1odnmO3ZEL9iUStE0yQ19s5eBayo9wyZd/view?usp=drivesdk" TargetMode="External"/><Relationship Id="rId514" Type="http://schemas.openxmlformats.org/officeDocument/2006/relationships/hyperlink" Target="https://drive.google.com/file/d/1tYXCNxHBUptp4iCmcYyXLWifk48bjqYI/view?usp=drivesdk" TargetMode="External"/><Relationship Id="rId998" Type="http://schemas.openxmlformats.org/officeDocument/2006/relationships/hyperlink" Target="https://drive.google.com/file/d/1HS7b2XUxlleFdIMKrHIhBQHuBdZdCEFA/view?usp=drivesdk" TargetMode="External"/><Relationship Id="rId513" Type="http://schemas.openxmlformats.org/officeDocument/2006/relationships/hyperlink" Target="https://drive.google.com/file/d/1XBNpHfcF3McxRT3moSc8gZVpwrmJtnhy/view?usp=drivesdk" TargetMode="External"/><Relationship Id="rId997" Type="http://schemas.openxmlformats.org/officeDocument/2006/relationships/hyperlink" Target="https://drive.google.com/file/d/1Q1UNVS1QhC5HYisUWwSuKXQLPazYYqQA/view?usp=drivesdk" TargetMode="External"/><Relationship Id="rId512" Type="http://schemas.openxmlformats.org/officeDocument/2006/relationships/hyperlink" Target="https://drive.google.com/file/d/1Ig5StxZyDnLYBlESwaXpfz-1AUzEXRZH/view?usp=drivesdk" TargetMode="External"/><Relationship Id="rId996" Type="http://schemas.openxmlformats.org/officeDocument/2006/relationships/hyperlink" Target="https://drive.google.com/file/d/1tSB_KCGTl2crMVG918zyN27ZeQX37lH3/view?usp=drivesdk" TargetMode="External"/><Relationship Id="rId511" Type="http://schemas.openxmlformats.org/officeDocument/2006/relationships/hyperlink" Target="https://drive.google.com/file/d/1MPSMLHoNa2imCfTzRpSEKNKdRBDvoiEq/view?usp=drivesdk" TargetMode="External"/><Relationship Id="rId995" Type="http://schemas.openxmlformats.org/officeDocument/2006/relationships/hyperlink" Target="https://drive.google.com/file/d/1NniRjn3NzeFrMPY1kr3XsmViqHLA_BcQ/view?usp=drivesdk" TargetMode="External"/><Relationship Id="rId518" Type="http://schemas.openxmlformats.org/officeDocument/2006/relationships/hyperlink" Target="https://drive.google.com/file/d/1igQGntjQnHAUDt5s4fvjwBcWUf7DjRPY/view?usp=drivesdk" TargetMode="External"/><Relationship Id="rId517" Type="http://schemas.openxmlformats.org/officeDocument/2006/relationships/hyperlink" Target="https://drive.google.com/file/d/1NYDW3a_q8FaCuQQJCmKSyye1ReL1SnU9/view?usp=drivesdk" TargetMode="External"/><Relationship Id="rId516" Type="http://schemas.openxmlformats.org/officeDocument/2006/relationships/hyperlink" Target="https://drive.google.com/file/d/1vYMSH71lOsNQf3qhwZfPdjVa239bdSSo/view?usp=drivesdk" TargetMode="External"/><Relationship Id="rId515" Type="http://schemas.openxmlformats.org/officeDocument/2006/relationships/hyperlink" Target="https://drive.google.com/file/d/16fxnhy8K7fZaU9kT5t0YENbUzxdyZy3m/view?usp=drivesdk" TargetMode="External"/><Relationship Id="rId999" Type="http://schemas.openxmlformats.org/officeDocument/2006/relationships/hyperlink" Target="https://drive.google.com/file/d/1dvhPxqherMTUpyJgynkPGp-qie9C7BCS/view?usp=drivesdk" TargetMode="External"/><Relationship Id="rId990" Type="http://schemas.openxmlformats.org/officeDocument/2006/relationships/hyperlink" Target="https://drive.google.com/file/d/1q4UjsKHamjgjcRbFYCegUu0vAG7FOhu5/view?usp=drivesdk" TargetMode="External"/><Relationship Id="rId1580" Type="http://schemas.openxmlformats.org/officeDocument/2006/relationships/hyperlink" Target="https://drive.google.com/file/d/1N-0AmxyPxEgGKmX1nwu9LAqTgdi0Uqs7/view?usp=drivesdk" TargetMode="External"/><Relationship Id="rId1581" Type="http://schemas.openxmlformats.org/officeDocument/2006/relationships/hyperlink" Target="https://drive.google.com/file/d/1qiwp0kt60B23DYjfXB3-AifoTrILCHF1/view?usp=drivesdk" TargetMode="External"/><Relationship Id="rId1582" Type="http://schemas.openxmlformats.org/officeDocument/2006/relationships/hyperlink" Target="https://drive.google.com/file/d/1p8P4xLOkCTEbtbY1JngfZvtmrTZPiuPe/view?usp=drivesdk" TargetMode="External"/><Relationship Id="rId510" Type="http://schemas.openxmlformats.org/officeDocument/2006/relationships/hyperlink" Target="https://drive.google.com/file/d/1W_aesvgq-FsMpHB-Yypkkb0vZY-It-XX/view?usp=drivesdk" TargetMode="External"/><Relationship Id="rId994" Type="http://schemas.openxmlformats.org/officeDocument/2006/relationships/hyperlink" Target="https://drive.google.com/file/d/1pr5PXjUEw5m7g4kIcvtqN6BG6Qzq0UEO/view?usp=drivesdk" TargetMode="External"/><Relationship Id="rId1583" Type="http://schemas.openxmlformats.org/officeDocument/2006/relationships/hyperlink" Target="https://drive.google.com/file/d/1DaHALamJiYB37HTwykNSmLckMe6k7nZF/view?usp=drivesdk" TargetMode="External"/><Relationship Id="rId993" Type="http://schemas.openxmlformats.org/officeDocument/2006/relationships/hyperlink" Target="https://drive.google.com/file/d/1oFqHPxgUJrpUGWBg2d3yHH9NUNFHXuln/view?usp=drivesdk" TargetMode="External"/><Relationship Id="rId1100" Type="http://schemas.openxmlformats.org/officeDocument/2006/relationships/hyperlink" Target="https://drive.google.com/file/d/1dwcd5LZ_h6T1oTA1KZluicW_od3uRNd-/view?usp=drivesdk" TargetMode="External"/><Relationship Id="rId1584" Type="http://schemas.openxmlformats.org/officeDocument/2006/relationships/hyperlink" Target="https://drive.google.com/file/d/1EMorRRPnP4BBmx5A5wa89kBd1Gny1f54/view?usp=drivesdk" TargetMode="External"/><Relationship Id="rId992" Type="http://schemas.openxmlformats.org/officeDocument/2006/relationships/hyperlink" Target="https://drive.google.com/file/d/1NpKqSVWzZU9fyIUkhjayHXZ7UBxugI7y/view?usp=drivesdk" TargetMode="External"/><Relationship Id="rId1101" Type="http://schemas.openxmlformats.org/officeDocument/2006/relationships/hyperlink" Target="https://drive.google.com/file/d/1cFjnnBBqhv0ndSiLw8vk4_miDmNz0l1O/view?usp=drivesdk" TargetMode="External"/><Relationship Id="rId1585" Type="http://schemas.openxmlformats.org/officeDocument/2006/relationships/hyperlink" Target="https://drive.google.com/file/d/1PdrKmsn1vk4lAZUEGGd7P-SIg1R4v1oH/view?usp=drivesdk" TargetMode="External"/><Relationship Id="rId991" Type="http://schemas.openxmlformats.org/officeDocument/2006/relationships/hyperlink" Target="https://drive.google.com/file/d/1iEypcOXbRR4ky9mJZgLC0aLmJGWi10jM/view?usp=drivesdk" TargetMode="External"/><Relationship Id="rId1102" Type="http://schemas.openxmlformats.org/officeDocument/2006/relationships/hyperlink" Target="https://drive.google.com/file/d/1-DXPHgSJNC5BZjutJaHrQGPaKv52e2H7/view?usp=drivesdk" TargetMode="External"/><Relationship Id="rId1586" Type="http://schemas.openxmlformats.org/officeDocument/2006/relationships/hyperlink" Target="https://drive.google.com/file/d/1h2qO4Miii74EVZqwGXIsRTDVA1bPHTue/view?usp=drivesdk" TargetMode="External"/><Relationship Id="rId1532" Type="http://schemas.openxmlformats.org/officeDocument/2006/relationships/hyperlink" Target="https://drive.google.com/file/d/136KeKrfW-PFCZTemSOpZxiiqcAZHCeRm/view?usp=drivesdk" TargetMode="External"/><Relationship Id="rId1533" Type="http://schemas.openxmlformats.org/officeDocument/2006/relationships/hyperlink" Target="https://drive.google.com/file/d/1yIpFFwBUU5GE9_jPIx0_v2Bn-FB1yxpH/view?usp=drivesdk" TargetMode="External"/><Relationship Id="rId1534" Type="http://schemas.openxmlformats.org/officeDocument/2006/relationships/hyperlink" Target="https://drive.google.com/file/d/1K7Nu6lmdzYUXWDzcI8v3hARM2wkwlVLB/view?usp=drivesdk" TargetMode="External"/><Relationship Id="rId1535" Type="http://schemas.openxmlformats.org/officeDocument/2006/relationships/hyperlink" Target="https://drive.google.com/file/d/1dlioTK3Gf7xADdjBKoUTHIV2_DzSOW01/view?usp=drivesdk" TargetMode="External"/><Relationship Id="rId1536" Type="http://schemas.openxmlformats.org/officeDocument/2006/relationships/hyperlink" Target="https://drive.google.com/file/d/1KYYHUPBa6736kC9TBqX10g7_c59s5fYE/view?usp=drivesdk" TargetMode="External"/><Relationship Id="rId1537" Type="http://schemas.openxmlformats.org/officeDocument/2006/relationships/hyperlink" Target="https://drive.google.com/file/d/1WaKGXTBQ7s7KgbOs0p8coZXduiIcwTjt/view?usp=drivesdk" TargetMode="External"/><Relationship Id="rId1538" Type="http://schemas.openxmlformats.org/officeDocument/2006/relationships/hyperlink" Target="https://drive.google.com/file/d/1C-oLpkqT-KTVTyTKuMi49qyo1fzkZfHL/view?usp=drivesdk" TargetMode="External"/><Relationship Id="rId1539" Type="http://schemas.openxmlformats.org/officeDocument/2006/relationships/hyperlink" Target="https://drive.google.com/file/d/14v0tyOq2JQjnxfb3ECds3BNxVg9cOdTA/view?usp=drivesdk" TargetMode="External"/><Relationship Id="rId949" Type="http://schemas.openxmlformats.org/officeDocument/2006/relationships/hyperlink" Target="https://drive.google.com/file/d/1ZZa8nq6TCt0lYdCQYNAg0VHp4x_tKXV_/view?usp=drivesdk" TargetMode="External"/><Relationship Id="rId948" Type="http://schemas.openxmlformats.org/officeDocument/2006/relationships/hyperlink" Target="https://drive.google.com/file/d/1k8wNgLF3Hr3W3-SdMEfuPuBVsOiIVCkP/view?usp=drivesdk" TargetMode="External"/><Relationship Id="rId943" Type="http://schemas.openxmlformats.org/officeDocument/2006/relationships/hyperlink" Target="https://drive.google.com/file/d/1TptSbXC_-8vgJZB7JA60YkPH-CVTbr4U/view?usp=drivesdk" TargetMode="External"/><Relationship Id="rId942" Type="http://schemas.openxmlformats.org/officeDocument/2006/relationships/hyperlink" Target="https://drive.google.com/file/d/1OzgFNRBF00sVeV7J1IT2xPPvMwlD9QUg/view?usp=drivesdk" TargetMode="External"/><Relationship Id="rId941" Type="http://schemas.openxmlformats.org/officeDocument/2006/relationships/hyperlink" Target="https://drive.google.com/file/d/13CvS9mPKeHgtwuIh0E-qlU0txTJLujZq/view?usp=drivesdk" TargetMode="External"/><Relationship Id="rId940" Type="http://schemas.openxmlformats.org/officeDocument/2006/relationships/hyperlink" Target="https://drive.google.com/file/d/1K-wB0BAivN-Tgu0qAL8tgGQE7bP2Uevj/view?usp=drivesdk" TargetMode="External"/><Relationship Id="rId947" Type="http://schemas.openxmlformats.org/officeDocument/2006/relationships/hyperlink" Target="https://drive.google.com/file/d/1JU1umnAlEb7t1wdx-cILI1UBF8E2IGPv/view?usp=drivesdk" TargetMode="External"/><Relationship Id="rId946" Type="http://schemas.openxmlformats.org/officeDocument/2006/relationships/hyperlink" Target="https://drive.google.com/file/d/1v5w_SCsgjxRKSzho7KxlBMPEfUekO2WE/view?usp=drivesdk" TargetMode="External"/><Relationship Id="rId945" Type="http://schemas.openxmlformats.org/officeDocument/2006/relationships/hyperlink" Target="https://drive.google.com/file/d/1g7g4qpSXHKj_p_ojnYWW1BIoC3iy9HwF/view?usp=drivesdk" TargetMode="External"/><Relationship Id="rId944" Type="http://schemas.openxmlformats.org/officeDocument/2006/relationships/hyperlink" Target="https://drive.google.com/file/d/1wTlIlE6ANmZkfJUvSee6vRMlhYLx6ZtD/view?usp=drivesdk" TargetMode="External"/><Relationship Id="rId1530" Type="http://schemas.openxmlformats.org/officeDocument/2006/relationships/hyperlink" Target="https://drive.google.com/file/d/1aktd9AXD-CIWolz37VKFiTEXGMP-Kl4n/view?usp=drivesdk" TargetMode="External"/><Relationship Id="rId1531" Type="http://schemas.openxmlformats.org/officeDocument/2006/relationships/hyperlink" Target="https://drive.google.com/file/d/1dI_5UoBY9-CBC8cM-5L9abAB1B0F1mtf/view?usp=drivesdk" TargetMode="External"/><Relationship Id="rId1521" Type="http://schemas.openxmlformats.org/officeDocument/2006/relationships/hyperlink" Target="https://drive.google.com/file/d/1kzjiFf_e38oRuqIcQWneNOTyF9edCqaW/view?usp=drivesdk" TargetMode="External"/><Relationship Id="rId1522" Type="http://schemas.openxmlformats.org/officeDocument/2006/relationships/hyperlink" Target="https://drive.google.com/file/d/1Jr_8xTw5EA4sQTW60r3XQLtuP9sAuZMj/view?usp=drivesdk" TargetMode="External"/><Relationship Id="rId1523" Type="http://schemas.openxmlformats.org/officeDocument/2006/relationships/hyperlink" Target="https://drive.google.com/file/d/1RzuRrk4nuMLdSMD7eZEY5n3hlHu36m5V/view?usp=drivesdk" TargetMode="External"/><Relationship Id="rId1524" Type="http://schemas.openxmlformats.org/officeDocument/2006/relationships/hyperlink" Target="https://drive.google.com/file/d/1pQH1eywaKh128S3xp-WcDvi3Yf0do69g/view?usp=drivesdk" TargetMode="External"/><Relationship Id="rId1525" Type="http://schemas.openxmlformats.org/officeDocument/2006/relationships/hyperlink" Target="https://drive.google.com/file/d/17GsdX9ouTFkJISx9RoPMKff8ExZllG3B/view?usp=drivesdk" TargetMode="External"/><Relationship Id="rId1526" Type="http://schemas.openxmlformats.org/officeDocument/2006/relationships/hyperlink" Target="https://drive.google.com/file/d/1VtPRqRxgvlwVaU1jwjNiQKCVsXSTcca-/view?usp=drivesdk" TargetMode="External"/><Relationship Id="rId1527" Type="http://schemas.openxmlformats.org/officeDocument/2006/relationships/hyperlink" Target="https://drive.google.com/file/d/1NRR6RzTJT8DrNd0EwF9laP8VPpuhOQQT/view?usp=drivesdk" TargetMode="External"/><Relationship Id="rId1528" Type="http://schemas.openxmlformats.org/officeDocument/2006/relationships/hyperlink" Target="https://drive.google.com/file/d/1MthVtu3g9Av7EgsqUqotLF5bwPDc6fuq/view?usp=drivesdk" TargetMode="External"/><Relationship Id="rId1529" Type="http://schemas.openxmlformats.org/officeDocument/2006/relationships/hyperlink" Target="https://drive.google.com/file/d/1jalsdd8ukMAw5j4V_iiWqeWH7b7T1sk3/view?usp=drivesdk" TargetMode="External"/><Relationship Id="rId939" Type="http://schemas.openxmlformats.org/officeDocument/2006/relationships/hyperlink" Target="https://drive.google.com/file/d/1qj_bIZFI3asqLhNSUH25-Cgf6KOJqyZk/view?usp=drivesdk" TargetMode="External"/><Relationship Id="rId938" Type="http://schemas.openxmlformats.org/officeDocument/2006/relationships/hyperlink" Target="https://drive.google.com/file/d/1TepJfJ5SkV9OiM8c1_0xdCiVT7j0L9bZ/view?usp=drivesdk" TargetMode="External"/><Relationship Id="rId937" Type="http://schemas.openxmlformats.org/officeDocument/2006/relationships/hyperlink" Target="https://drive.google.com/file/d/1ZlKaY9rsylBmjIZ_-W-hLsHKHx7mYsli/view?usp=drivesdk" TargetMode="External"/><Relationship Id="rId932" Type="http://schemas.openxmlformats.org/officeDocument/2006/relationships/hyperlink" Target="https://drive.google.com/file/d/1qazkCFTklGWgY5W-gSB-49Lj9k4TLQP1/view?usp=drivesdk" TargetMode="External"/><Relationship Id="rId931" Type="http://schemas.openxmlformats.org/officeDocument/2006/relationships/hyperlink" Target="https://drive.google.com/file/d/1boYT0aMzziPY-0Qv_CLUm6_yZQgGBwr9/view?usp=drivesdk" TargetMode="External"/><Relationship Id="rId930" Type="http://schemas.openxmlformats.org/officeDocument/2006/relationships/hyperlink" Target="https://drive.google.com/file/d/1otckRjl1_cNjVptNv6BsDw9MwhrScSrc/view?usp=drivesdk" TargetMode="External"/><Relationship Id="rId936" Type="http://schemas.openxmlformats.org/officeDocument/2006/relationships/hyperlink" Target="https://drive.google.com/file/d/1TKusPNsn75Ks-DRNciKxq-puhy0DL5pT/view?usp=drivesdk" TargetMode="External"/><Relationship Id="rId935" Type="http://schemas.openxmlformats.org/officeDocument/2006/relationships/hyperlink" Target="https://drive.google.com/file/d/1t-NO_IaX0mvb_HD1WjBZq0lDQopnfhKL/view?usp=drivesdk" TargetMode="External"/><Relationship Id="rId934" Type="http://schemas.openxmlformats.org/officeDocument/2006/relationships/hyperlink" Target="https://drive.google.com/file/d/1VRVedCphGDyV1aQDCcXCAyMNd2yRWuXI/view?usp=drivesdk" TargetMode="External"/><Relationship Id="rId933" Type="http://schemas.openxmlformats.org/officeDocument/2006/relationships/hyperlink" Target="https://drive.google.com/file/d/1h4aAeA9oyX1640l1lItUWkEDfk4_PBbL/view?usp=drivesdk" TargetMode="External"/><Relationship Id="rId1520" Type="http://schemas.openxmlformats.org/officeDocument/2006/relationships/hyperlink" Target="https://drive.google.com/file/d/1aJXLiqZwf_TX9-n09Na0KkmFdRy43xPi/view?usp=drivesdk" TargetMode="External"/><Relationship Id="rId1554" Type="http://schemas.openxmlformats.org/officeDocument/2006/relationships/hyperlink" Target="https://drive.google.com/file/d/1kNni0VlF1OcPrzjALcWR4s8RrIWo7VX3/view?usp=drivesdk" TargetMode="External"/><Relationship Id="rId1555" Type="http://schemas.openxmlformats.org/officeDocument/2006/relationships/hyperlink" Target="https://drive.google.com/file/d/1qb7wdzJAo8TZ1dBoJLXG7sglEY7MvEiM/view?usp=drivesdk" TargetMode="External"/><Relationship Id="rId1556" Type="http://schemas.openxmlformats.org/officeDocument/2006/relationships/hyperlink" Target="https://drive.google.com/file/d/1cLKSFreW6oZ7twImvzzEvvqkQjJYxglY/view?usp=drivesdk" TargetMode="External"/><Relationship Id="rId1557" Type="http://schemas.openxmlformats.org/officeDocument/2006/relationships/hyperlink" Target="https://drive.google.com/file/d/1jVhaTCOQSJvAfyDNjs276ndOdmeBXBoP/view?usp=drivesdk" TargetMode="External"/><Relationship Id="rId1558" Type="http://schemas.openxmlformats.org/officeDocument/2006/relationships/hyperlink" Target="https://drive.google.com/file/d/1NIvEcvcCx-cpzww4Ew_snvdjt6qyI5ra/view?usp=drivesdk" TargetMode="External"/><Relationship Id="rId1559" Type="http://schemas.openxmlformats.org/officeDocument/2006/relationships/hyperlink" Target="https://drive.google.com/file/d/1xqQ2wRx010LeMfnJIiYymJ6iid_5-S2g/view?usp=drivesdk" TargetMode="External"/><Relationship Id="rId965" Type="http://schemas.openxmlformats.org/officeDocument/2006/relationships/hyperlink" Target="https://drive.google.com/file/d/1ilI5QjH0ZzK9kBQ6KJUsmR1GQsaqwC5u/view?usp=drivesdk" TargetMode="External"/><Relationship Id="rId964" Type="http://schemas.openxmlformats.org/officeDocument/2006/relationships/hyperlink" Target="https://drive.google.com/file/d/1y8Y4BRxG7jd4F7lULeQVIS7WG_AanWJy/view?usp=drivesdk" TargetMode="External"/><Relationship Id="rId963" Type="http://schemas.openxmlformats.org/officeDocument/2006/relationships/hyperlink" Target="https://drive.google.com/file/d/180gZM0S2I6FMlg__uDNCQ3pkuStEI2oV/view?usp=drivesdk" TargetMode="External"/><Relationship Id="rId962" Type="http://schemas.openxmlformats.org/officeDocument/2006/relationships/hyperlink" Target="https://drive.google.com/file/d/1_AF1PI_mFGFaFB7Ei7IBzHtZbe-KDJ_t/view?usp=drivesdk" TargetMode="External"/><Relationship Id="rId969" Type="http://schemas.openxmlformats.org/officeDocument/2006/relationships/hyperlink" Target="https://drive.google.com/file/d/1HRNtdzEh0YKWpZJDDeGUM3s1BVhA4j9W/view?usp=drivesdk" TargetMode="External"/><Relationship Id="rId968" Type="http://schemas.openxmlformats.org/officeDocument/2006/relationships/hyperlink" Target="https://drive.google.com/file/d/1pQW9VXk661t1fqGeBZI-O9gxgXVrHoC2/view?usp=drivesdk" TargetMode="External"/><Relationship Id="rId967" Type="http://schemas.openxmlformats.org/officeDocument/2006/relationships/hyperlink" Target="https://drive.google.com/file/d/1VhsQwzker3sZ73QlSpHML7h8XrdkAJ3P/view?usp=drivesdk" TargetMode="External"/><Relationship Id="rId966" Type="http://schemas.openxmlformats.org/officeDocument/2006/relationships/hyperlink" Target="https://drive.google.com/file/d/1UTDwIlfnjIO8drStgHH6lG8M4sp1489I/view?usp=drivesdk" TargetMode="External"/><Relationship Id="rId961" Type="http://schemas.openxmlformats.org/officeDocument/2006/relationships/hyperlink" Target="https://drive.google.com/file/d/1RejqwJekLxnH-RSWpLhTFSpjwFhAhaZ2/view?usp=drivesdk" TargetMode="External"/><Relationship Id="rId1550" Type="http://schemas.openxmlformats.org/officeDocument/2006/relationships/hyperlink" Target="https://drive.google.com/file/d/1U-WNWgHdpi422kf8voy-6zWY5Mxdguuz/view?usp=drivesdk" TargetMode="External"/><Relationship Id="rId960" Type="http://schemas.openxmlformats.org/officeDocument/2006/relationships/hyperlink" Target="https://drive.google.com/file/d/1sn-wcPLh_sjPIVnKAd_39rYepZPE8X3c/view?usp=drivesdk" TargetMode="External"/><Relationship Id="rId1551" Type="http://schemas.openxmlformats.org/officeDocument/2006/relationships/hyperlink" Target="https://drive.google.com/file/d/1McZ8p6TNkDNrFaNwleAtfHYSnl90R-Jn/view?usp=drivesdk" TargetMode="External"/><Relationship Id="rId1552" Type="http://schemas.openxmlformats.org/officeDocument/2006/relationships/hyperlink" Target="https://drive.google.com/file/d/1FYekEMhMnXC6hBbvaDJKNS1yH4iZsRyK/view?usp=drivesdk" TargetMode="External"/><Relationship Id="rId1553" Type="http://schemas.openxmlformats.org/officeDocument/2006/relationships/hyperlink" Target="https://drive.google.com/file/d/1U8bYWposcdjaj8Yj7Wzbsjl44ugoXF-i/view?usp=drivesdk" TargetMode="External"/><Relationship Id="rId1543" Type="http://schemas.openxmlformats.org/officeDocument/2006/relationships/hyperlink" Target="https://drive.google.com/file/d/1xpHxuHfGH6_UR8_7ErbYz8WHbZwXOYHX/view?usp=drivesdk" TargetMode="External"/><Relationship Id="rId1544" Type="http://schemas.openxmlformats.org/officeDocument/2006/relationships/hyperlink" Target="https://drive.google.com/file/d/1cWDxJmg0XnZI2Zi-6sGRb38rzZl4_ITe/view?usp=drivesdk" TargetMode="External"/><Relationship Id="rId1545" Type="http://schemas.openxmlformats.org/officeDocument/2006/relationships/hyperlink" Target="https://drive.google.com/file/d/1o26IXYDdA3h9Lccd_t6B4Ipo_7_QX5jr/view?usp=drivesdk" TargetMode="External"/><Relationship Id="rId1546" Type="http://schemas.openxmlformats.org/officeDocument/2006/relationships/hyperlink" Target="https://drive.google.com/file/d/1lstxKms1kNZzIB-DdSz68es5mKoKnYv_/view?usp=drivesdk" TargetMode="External"/><Relationship Id="rId1547" Type="http://schemas.openxmlformats.org/officeDocument/2006/relationships/hyperlink" Target="https://drive.google.com/file/d/1QvGpD9yj6EyXUuqXgR0aUwZG-y3CXG03/view?usp=drivesdk" TargetMode="External"/><Relationship Id="rId1548" Type="http://schemas.openxmlformats.org/officeDocument/2006/relationships/hyperlink" Target="https://drive.google.com/file/d/1pBdTorEQOh2XMXAYEv6KH0jQtkkUfrTc/view?usp=drivesdk" TargetMode="External"/><Relationship Id="rId1549" Type="http://schemas.openxmlformats.org/officeDocument/2006/relationships/hyperlink" Target="https://drive.google.com/file/d/1lceN23_2csV-oQ7nBoY66l7iTa7zFADk/view?usp=drivesdk" TargetMode="External"/><Relationship Id="rId959" Type="http://schemas.openxmlformats.org/officeDocument/2006/relationships/hyperlink" Target="https://drive.google.com/file/d/1VvZ9xI-H9djfsqNyctgwaIRQq6AVysT5/view?usp=drivesdk" TargetMode="External"/><Relationship Id="rId954" Type="http://schemas.openxmlformats.org/officeDocument/2006/relationships/hyperlink" Target="https://drive.google.com/file/d/1ul8X2KK8J5rMcLgFnVjbQ6145Wj8tNU5/view?usp=drivesdk" TargetMode="External"/><Relationship Id="rId953" Type="http://schemas.openxmlformats.org/officeDocument/2006/relationships/hyperlink" Target="https://drive.google.com/file/d/1dbza6r731_R-4bRdqZyfmmWIVMPI89Lo/view?usp=drivesdk" TargetMode="External"/><Relationship Id="rId952" Type="http://schemas.openxmlformats.org/officeDocument/2006/relationships/hyperlink" Target="https://drive.google.com/file/d/1IhlXIuk8xFNqq1by0cPlP2GB7DmD6W5L/view?usp=drivesdk" TargetMode="External"/><Relationship Id="rId951" Type="http://schemas.openxmlformats.org/officeDocument/2006/relationships/hyperlink" Target="https://drive.google.com/file/d/1pbW_N3yJ6IGya3SYqH5KBayJTKwyxHF7/view?usp=drivesdk" TargetMode="External"/><Relationship Id="rId958" Type="http://schemas.openxmlformats.org/officeDocument/2006/relationships/hyperlink" Target="https://drive.google.com/file/d/1abxagSvExp2qXvwuITVWAXSDjj9Z85N6/view?usp=drivesdk" TargetMode="External"/><Relationship Id="rId957" Type="http://schemas.openxmlformats.org/officeDocument/2006/relationships/hyperlink" Target="https://drive.google.com/file/d/1nGxb1Ui6t70_Ai8Jct4DJMO1nutnkNlg/view?usp=drivesdk" TargetMode="External"/><Relationship Id="rId956" Type="http://schemas.openxmlformats.org/officeDocument/2006/relationships/hyperlink" Target="https://drive.google.com/file/d/1UsCy509xw8YyYrhoNfiRCt9wluTtSsHO/view?usp=drivesdk" TargetMode="External"/><Relationship Id="rId955" Type="http://schemas.openxmlformats.org/officeDocument/2006/relationships/hyperlink" Target="https://drive.google.com/file/d/13WEBmm4h5PkAt3X6rXncj_iKqvoVGfs9/view?usp=drivesdk" TargetMode="External"/><Relationship Id="rId950" Type="http://schemas.openxmlformats.org/officeDocument/2006/relationships/hyperlink" Target="https://drive.google.com/file/d/1WhenXlHpVN09Zy89tGBYmVIwBW1W2ohq/view?usp=drivesdk" TargetMode="External"/><Relationship Id="rId1540" Type="http://schemas.openxmlformats.org/officeDocument/2006/relationships/hyperlink" Target="https://drive.google.com/file/d/1eRKd4x9WKlzuVHsigHLr6UGchOQx9BYU/view?usp=drivesdk" TargetMode="External"/><Relationship Id="rId1541" Type="http://schemas.openxmlformats.org/officeDocument/2006/relationships/hyperlink" Target="https://drive.google.com/file/d/1qVAlAl9yAuKlULzEoV_k21YN6WGyD4V7/view?usp=drivesdk" TargetMode="External"/><Relationship Id="rId1542" Type="http://schemas.openxmlformats.org/officeDocument/2006/relationships/hyperlink" Target="https://drive.google.com/file/d/1z_Bz7En-ZhC55mg9iRlk0ct1Jol61Fgs/view?usp=drivesdk" TargetMode="External"/><Relationship Id="rId590" Type="http://schemas.openxmlformats.org/officeDocument/2006/relationships/hyperlink" Target="https://drive.google.com/file/d/1RdVSvTc2jflkqeK2KBNl7LbFCjjbqNHF/view?usp=drivesdk" TargetMode="External"/><Relationship Id="rId107" Type="http://schemas.openxmlformats.org/officeDocument/2006/relationships/hyperlink" Target="https://drive.google.com/file/d/1grAOronPGqjbn5c8P_f0ZFm3tufXdL85/view?usp=drivesdk" TargetMode="External"/><Relationship Id="rId106" Type="http://schemas.openxmlformats.org/officeDocument/2006/relationships/hyperlink" Target="https://drive.google.com/file/d/1Rkh_91aQqfkBjvWcvDdNszM0B3pzs4VP/view?usp=drivesdk" TargetMode="External"/><Relationship Id="rId105" Type="http://schemas.openxmlformats.org/officeDocument/2006/relationships/hyperlink" Target="https://drive.google.com/file/d/1lPofw_wXdZN-J-Z29jdirNtjFNdiVp55/view?usp=drivesdk" TargetMode="External"/><Relationship Id="rId589" Type="http://schemas.openxmlformats.org/officeDocument/2006/relationships/hyperlink" Target="https://drive.google.com/file/d/1kKOBR3kxk3jibcW7E_-OYUNbOyZdH57k/view?usp=drivesdk" TargetMode="External"/><Relationship Id="rId104" Type="http://schemas.openxmlformats.org/officeDocument/2006/relationships/hyperlink" Target="https://drive.google.com/file/d/1Hx9qQnwp9YJtef1AdB9Mb5iPm7W34qep/view?usp=drivesdk" TargetMode="External"/><Relationship Id="rId588" Type="http://schemas.openxmlformats.org/officeDocument/2006/relationships/hyperlink" Target="https://drive.google.com/file/d/185ZsDXWpeFdRN5G8N73P8eRKGnCba4ki/view?usp=drivesdk" TargetMode="External"/><Relationship Id="rId109" Type="http://schemas.openxmlformats.org/officeDocument/2006/relationships/hyperlink" Target="https://drive.google.com/file/d/1QvPucMaEI5fVTY8BUIjbfWzBWn9bcME_/view?usp=drivesdk" TargetMode="External"/><Relationship Id="rId1170" Type="http://schemas.openxmlformats.org/officeDocument/2006/relationships/hyperlink" Target="https://drive.google.com/file/d/1k_U15Jd3sZdUwEpfhEIdM8q51oXqWCzv/view?usp=drivesdk" TargetMode="External"/><Relationship Id="rId108" Type="http://schemas.openxmlformats.org/officeDocument/2006/relationships/hyperlink" Target="https://drive.google.com/file/d/18KK7pcGgnDTLo3yVNHHjrz5ialYfo3Va/view?usp=drivesdk" TargetMode="External"/><Relationship Id="rId1171" Type="http://schemas.openxmlformats.org/officeDocument/2006/relationships/hyperlink" Target="https://drive.google.com/file/d/19GaIrp_ZEot-IbeXjHQh6fCnncas12r3/view?usp=drivesdk" TargetMode="External"/><Relationship Id="rId583" Type="http://schemas.openxmlformats.org/officeDocument/2006/relationships/hyperlink" Target="https://drive.google.com/file/d/1vVyeLC3Jtt-eYJYa7qGaAd97JIakkpBl/view?usp=drivesdk" TargetMode="External"/><Relationship Id="rId1172" Type="http://schemas.openxmlformats.org/officeDocument/2006/relationships/hyperlink" Target="https://drive.google.com/file/d/1-YFopBmvCSHZWUQjZ2Zx8iDQHtEZt5uZ/view?usp=drivesdk" TargetMode="External"/><Relationship Id="rId582" Type="http://schemas.openxmlformats.org/officeDocument/2006/relationships/hyperlink" Target="https://drive.google.com/file/d/1JFzIIh21tD795Vde7heGgFjGLJMDRReq/view?usp=drivesdk" TargetMode="External"/><Relationship Id="rId1173" Type="http://schemas.openxmlformats.org/officeDocument/2006/relationships/hyperlink" Target="https://drive.google.com/file/d/1HudMaxMTlChaVk30urxh_Mz4pmzmKcG7/view?usp=drivesdk" TargetMode="External"/><Relationship Id="rId581" Type="http://schemas.openxmlformats.org/officeDocument/2006/relationships/hyperlink" Target="https://drive.google.com/file/d/14sEXBbYSj_7gtOgtP5BZptVR0_pWOG33/view?usp=drivesdk" TargetMode="External"/><Relationship Id="rId1174" Type="http://schemas.openxmlformats.org/officeDocument/2006/relationships/hyperlink" Target="https://drive.google.com/file/d/1gihItsHES_JVOW8nyXGoy305C6vXyhBW/view?usp=drivesdk" TargetMode="External"/><Relationship Id="rId580" Type="http://schemas.openxmlformats.org/officeDocument/2006/relationships/hyperlink" Target="https://drive.google.com/file/d/1XwCemPF06FDhxQicnSI4dNjB3PGsL5JC/view?usp=drivesdk" TargetMode="External"/><Relationship Id="rId1175" Type="http://schemas.openxmlformats.org/officeDocument/2006/relationships/hyperlink" Target="https://drive.google.com/file/d/1noILTWQruGiM677UajTQo74QLB1sFwhs/view?usp=drivesdk" TargetMode="External"/><Relationship Id="rId103" Type="http://schemas.openxmlformats.org/officeDocument/2006/relationships/hyperlink" Target="https://drive.google.com/file/d/1-6v06nI1o2gJoKZtEb196uPW8OzF_DHO/view?usp=drivesdk" TargetMode="External"/><Relationship Id="rId587" Type="http://schemas.openxmlformats.org/officeDocument/2006/relationships/hyperlink" Target="https://drive.google.com/file/d/1Yx24vKsEmYeWYtmoiYv_9EuFOwUrwpZs/view?usp=drivesdk" TargetMode="External"/><Relationship Id="rId1176" Type="http://schemas.openxmlformats.org/officeDocument/2006/relationships/hyperlink" Target="https://drive.google.com/file/d/1KGCMEmlssyImNJa0HrrerI5okdUhq7uS/view?usp=drivesdk" TargetMode="External"/><Relationship Id="rId102" Type="http://schemas.openxmlformats.org/officeDocument/2006/relationships/hyperlink" Target="https://drive.google.com/file/d/1rXHs80sksVGZDTqLUMWMze3eqzGwmsby/view?usp=drivesdk" TargetMode="External"/><Relationship Id="rId586" Type="http://schemas.openxmlformats.org/officeDocument/2006/relationships/hyperlink" Target="https://drive.google.com/file/d/1H3kREjVBJEpxExJCJQLe8qVqyJzgrnRe/view?usp=drivesdk" TargetMode="External"/><Relationship Id="rId1177" Type="http://schemas.openxmlformats.org/officeDocument/2006/relationships/hyperlink" Target="https://drive.google.com/file/d/1VFZppMQ_tYTlNJdLOtJN6N_YksAyoOnQ/view?usp=drivesdk" TargetMode="External"/><Relationship Id="rId101" Type="http://schemas.openxmlformats.org/officeDocument/2006/relationships/hyperlink" Target="https://drive.google.com/file/d/1GDH5HY6BmDDMX8a-Pfp6PfwdTonFUyt_/view?usp=drivesdk" TargetMode="External"/><Relationship Id="rId585" Type="http://schemas.openxmlformats.org/officeDocument/2006/relationships/hyperlink" Target="https://drive.google.com/file/d/1E216afpHm0aW8W-B4Sv309kdSgZHNaPw/view?usp=drivesdk" TargetMode="External"/><Relationship Id="rId1178" Type="http://schemas.openxmlformats.org/officeDocument/2006/relationships/hyperlink" Target="https://drive.google.com/file/d/1EGeE5tMJIAboMKQVndIHqmbXN37TEQpV/view?usp=drivesdk" TargetMode="External"/><Relationship Id="rId100" Type="http://schemas.openxmlformats.org/officeDocument/2006/relationships/hyperlink" Target="https://drive.google.com/file/d/18J7AbukpXaIjXgrmDNqqfXeQHswro0CG/view?usp=drivesdk" TargetMode="External"/><Relationship Id="rId584" Type="http://schemas.openxmlformats.org/officeDocument/2006/relationships/hyperlink" Target="https://drive.google.com/file/d/1aZJpUw9wE160wtzYrCBmMfd9KpFalSOu/view?usp=drivesdk" TargetMode="External"/><Relationship Id="rId1179" Type="http://schemas.openxmlformats.org/officeDocument/2006/relationships/hyperlink" Target="https://drive.google.com/file/d/1O4SC-khnSe9FEEBSazdh8ADXt3pXfOoa/view?usp=drivesdk" TargetMode="External"/><Relationship Id="rId1169" Type="http://schemas.openxmlformats.org/officeDocument/2006/relationships/hyperlink" Target="https://drive.google.com/file/d/1bpvBaP8jR9rcyZRqsWi9MP_D-eIPlOFO/view?usp=drivesdk" TargetMode="External"/><Relationship Id="rId579" Type="http://schemas.openxmlformats.org/officeDocument/2006/relationships/hyperlink" Target="https://drive.google.com/file/d/1546lQlhEo-A4bnNb414w3-NEuPHtZujM/view?usp=drivesdk" TargetMode="External"/><Relationship Id="rId578" Type="http://schemas.openxmlformats.org/officeDocument/2006/relationships/hyperlink" Target="https://drive.google.com/file/d/1xUvVulvJSLCYc0KedG1ifantshK32pDY/view?usp=drivesdk" TargetMode="External"/><Relationship Id="rId577" Type="http://schemas.openxmlformats.org/officeDocument/2006/relationships/hyperlink" Target="https://drive.google.com/file/d/1ARRVi824_vrhZ_XDxZcVqNNzVz4L25ms/view?usp=drivesdk" TargetMode="External"/><Relationship Id="rId1160" Type="http://schemas.openxmlformats.org/officeDocument/2006/relationships/hyperlink" Target="https://drive.google.com/file/d/1e2V2_XgZp3lp72ZfjgErU_dNnX9vCm9j/view?usp=drivesdk" TargetMode="External"/><Relationship Id="rId572" Type="http://schemas.openxmlformats.org/officeDocument/2006/relationships/hyperlink" Target="https://drive.google.com/file/d/1IfH4FpIebsCiPkgQ-rJX90ZGH88JUIkv/view?usp=drivesdk" TargetMode="External"/><Relationship Id="rId1161" Type="http://schemas.openxmlformats.org/officeDocument/2006/relationships/hyperlink" Target="https://drive.google.com/file/d/11oi11gIb-GH2C9L5IQ-hbx42Evk6I5nY/view?usp=drivesdk" TargetMode="External"/><Relationship Id="rId571" Type="http://schemas.openxmlformats.org/officeDocument/2006/relationships/hyperlink" Target="https://drive.google.com/file/d/1CECc6m5PxcJzm8gPzYvz64BBkXjoyl5o/view?usp=drivesdk" TargetMode="External"/><Relationship Id="rId1162" Type="http://schemas.openxmlformats.org/officeDocument/2006/relationships/hyperlink" Target="https://drive.google.com/file/d/1HyywLI9AvaMDek2WSnPA49l2NFPxW6wk/view?usp=drivesdk" TargetMode="External"/><Relationship Id="rId570" Type="http://schemas.openxmlformats.org/officeDocument/2006/relationships/hyperlink" Target="https://drive.google.com/file/d/18QW6GzjRNbvx1I27eCW1Lj2muR5BuNiL/view?usp=drivesdk" TargetMode="External"/><Relationship Id="rId1163" Type="http://schemas.openxmlformats.org/officeDocument/2006/relationships/hyperlink" Target="https://drive.google.com/file/d/1klYmfE5RRkk3UL4jlEPWgNlyqz_SURjq/view?usp=drivesdk" TargetMode="External"/><Relationship Id="rId1164" Type="http://schemas.openxmlformats.org/officeDocument/2006/relationships/hyperlink" Target="https://drive.google.com/file/d/1l7EXi5fOjiuY02cbbN6Nr_b5cxWx-RIk/view?usp=drivesdk" TargetMode="External"/><Relationship Id="rId576" Type="http://schemas.openxmlformats.org/officeDocument/2006/relationships/hyperlink" Target="https://drive.google.com/file/d/1cEwCOg_DIdWBCysKVKhKhwVHVyMlwsUR/view?usp=drivesdk" TargetMode="External"/><Relationship Id="rId1165" Type="http://schemas.openxmlformats.org/officeDocument/2006/relationships/hyperlink" Target="https://drive.google.com/file/d/1MjRJgh9e-r7bNdEl0q_j6I88B-WVUtaH/view?usp=drivesdk" TargetMode="External"/><Relationship Id="rId575" Type="http://schemas.openxmlformats.org/officeDocument/2006/relationships/hyperlink" Target="https://drive.google.com/file/d/1RHOjkYwYkRGPMDsdIrKG3Rx882bMnj81/view?usp=drivesdk" TargetMode="External"/><Relationship Id="rId1166" Type="http://schemas.openxmlformats.org/officeDocument/2006/relationships/hyperlink" Target="https://drive.google.com/file/d/1la_5IfAnFCx-__TXKVUhDNR2jbkysO0j/view?usp=drivesdk" TargetMode="External"/><Relationship Id="rId574" Type="http://schemas.openxmlformats.org/officeDocument/2006/relationships/hyperlink" Target="https://drive.google.com/file/d/1HpmUJ_qYBvtbRgr17P6Ha7R5aTnx0w1I/view?usp=drivesdk" TargetMode="External"/><Relationship Id="rId1167" Type="http://schemas.openxmlformats.org/officeDocument/2006/relationships/hyperlink" Target="https://drive.google.com/file/d/1Blfcz2RKjhBKbsJbP44y2QJ21k3A38iO/view?usp=drivesdk" TargetMode="External"/><Relationship Id="rId573" Type="http://schemas.openxmlformats.org/officeDocument/2006/relationships/hyperlink" Target="https://drive.google.com/file/d/1dI7my6y4ZEmCd9HJWYpUqkPcsxesgElo/view?usp=drivesdk" TargetMode="External"/><Relationship Id="rId1168" Type="http://schemas.openxmlformats.org/officeDocument/2006/relationships/hyperlink" Target="https://drive.google.com/file/d/17yNYnRey6zInCbeoD48wkRcm54cTVxGI/view?usp=drivesdk" TargetMode="External"/><Relationship Id="rId129" Type="http://schemas.openxmlformats.org/officeDocument/2006/relationships/hyperlink" Target="https://drive.google.com/file/d/1H7V1lPEvpxX7KGLI4MBLA6t2wOrcdbeb/view?usp=drivesdk" TargetMode="External"/><Relationship Id="rId128" Type="http://schemas.openxmlformats.org/officeDocument/2006/relationships/hyperlink" Target="https://drive.google.com/file/d/1z9sGlqKqtJ0JZoBFtNrtzEjBkf0k41Md/view?usp=drivesdk" TargetMode="External"/><Relationship Id="rId127" Type="http://schemas.openxmlformats.org/officeDocument/2006/relationships/hyperlink" Target="https://drive.google.com/file/d/1AKfvjE8VPbs5sCYqsb9-4FJEANJGvi0H/view?usp=drivesdk" TargetMode="External"/><Relationship Id="rId126" Type="http://schemas.openxmlformats.org/officeDocument/2006/relationships/hyperlink" Target="https://drive.google.com/file/d/15KiJaa0i_HhlcEzpMrNmirT1nqFLDvpY/view?usp=drivesdk" TargetMode="External"/><Relationship Id="rId1190" Type="http://schemas.openxmlformats.org/officeDocument/2006/relationships/hyperlink" Target="https://drive.google.com/file/d/1O5MmeAN5aWmze9yNm88atPVIZOWyjiFA/view?usp=drivesdk" TargetMode="External"/><Relationship Id="rId1191" Type="http://schemas.openxmlformats.org/officeDocument/2006/relationships/hyperlink" Target="https://drive.google.com/file/d/1_imUQ9NwsJz90fG--29T-q3rZHt5N4gX/view?usp=drivesdk" TargetMode="External"/><Relationship Id="rId1192" Type="http://schemas.openxmlformats.org/officeDocument/2006/relationships/hyperlink" Target="https://drive.google.com/file/d/1Jp92YJ-uBX4ZNrYx9t9nUhdz414KjzpB/view?usp=drivesdk" TargetMode="External"/><Relationship Id="rId1193" Type="http://schemas.openxmlformats.org/officeDocument/2006/relationships/hyperlink" Target="https://drive.google.com/file/d/19FWYjcsIEpg8wZrE6XE-F1rb8s8CuFzF/view?usp=drivesdk" TargetMode="External"/><Relationship Id="rId121" Type="http://schemas.openxmlformats.org/officeDocument/2006/relationships/hyperlink" Target="https://drive.google.com/file/d/1gVdDLT1HvtmLYD3u2gY8g-486O92BZuP/view?usp=drivesdk" TargetMode="External"/><Relationship Id="rId1194" Type="http://schemas.openxmlformats.org/officeDocument/2006/relationships/hyperlink" Target="https://drive.google.com/file/d/1v5sZTxgV759w0ue6YKRXIMY9w_JDqWAD/view?usp=drivesdk" TargetMode="External"/><Relationship Id="rId120" Type="http://schemas.openxmlformats.org/officeDocument/2006/relationships/hyperlink" Target="https://drive.google.com/file/d/1zOFTwOJ63NXP1dlg5ydBxbmizddM768f/view?usp=drivesdk" TargetMode="External"/><Relationship Id="rId1195" Type="http://schemas.openxmlformats.org/officeDocument/2006/relationships/hyperlink" Target="https://drive.google.com/file/d/1EHSJjWNRPg6slbYCiy90ibo2BWmMmaBP/view?usp=drivesdk" TargetMode="External"/><Relationship Id="rId1196" Type="http://schemas.openxmlformats.org/officeDocument/2006/relationships/hyperlink" Target="https://drive.google.com/file/d/1lC3F2GLSjKQ0tf7CuvR4DBYZZjaFBnAe/view?usp=drivesdk" TargetMode="External"/><Relationship Id="rId1197" Type="http://schemas.openxmlformats.org/officeDocument/2006/relationships/hyperlink" Target="https://drive.google.com/file/d/1OYGCUle3nUciZ851F34PqDaAKdKAJEgl/view?usp=drivesdk" TargetMode="External"/><Relationship Id="rId125" Type="http://schemas.openxmlformats.org/officeDocument/2006/relationships/hyperlink" Target="https://drive.google.com/file/d/1REPZ3MJLeuWEA2zIaIyOMY9cD8dP5tyU/view?usp=drivesdk" TargetMode="External"/><Relationship Id="rId1198" Type="http://schemas.openxmlformats.org/officeDocument/2006/relationships/hyperlink" Target="https://drive.google.com/file/d/1CmSO5VzLEIgbnYkCrtb7_MTf0xbxb_3N/view?usp=drivesdk" TargetMode="External"/><Relationship Id="rId124" Type="http://schemas.openxmlformats.org/officeDocument/2006/relationships/hyperlink" Target="https://drive.google.com/file/d/1QuQGMSqQVvHFi0dIAJSTwKYceJmkN3Wh/view?usp=drivesdk" TargetMode="External"/><Relationship Id="rId1199" Type="http://schemas.openxmlformats.org/officeDocument/2006/relationships/hyperlink" Target="https://drive.google.com/file/d/1dybY7pHu4kPioBFCoTAWBHVBVE8j07Q4/view?usp=drivesdk" TargetMode="External"/><Relationship Id="rId123" Type="http://schemas.openxmlformats.org/officeDocument/2006/relationships/hyperlink" Target="https://drive.google.com/file/d/1aeC7HByIaEb2N9vK_MOiL5w-Nxl9y7Bg/view?usp=drivesdk" TargetMode="External"/><Relationship Id="rId122" Type="http://schemas.openxmlformats.org/officeDocument/2006/relationships/hyperlink" Target="https://drive.google.com/file/d/10dB7HPwnkNWlUesGwzNrHTfHRpyFbogs/view?usp=drivesdk" TargetMode="External"/><Relationship Id="rId118" Type="http://schemas.openxmlformats.org/officeDocument/2006/relationships/hyperlink" Target="https://drive.google.com/file/d/1mwlvVl7C0OTW8IaPlUnCcSe8AYWeAbQ9/view?usp=drivesdk" TargetMode="External"/><Relationship Id="rId117" Type="http://schemas.openxmlformats.org/officeDocument/2006/relationships/hyperlink" Target="https://drive.google.com/file/d/1bVqj8KCmzHKBz_H0HirNDF48-o6FOkqd/view?usp=drivesdk" TargetMode="External"/><Relationship Id="rId116" Type="http://schemas.openxmlformats.org/officeDocument/2006/relationships/hyperlink" Target="https://drive.google.com/file/d/1yNAsHmEiSVUSyb_f8sPbOr5g5_0SfcjL/view?usp=drivesdk" TargetMode="External"/><Relationship Id="rId115" Type="http://schemas.openxmlformats.org/officeDocument/2006/relationships/hyperlink" Target="https://drive.google.com/file/d/1Fa2K5ce7fOvgOh2vTJ5bZox4qNIugewQ/view?usp=drivesdk" TargetMode="External"/><Relationship Id="rId599" Type="http://schemas.openxmlformats.org/officeDocument/2006/relationships/hyperlink" Target="https://drive.google.com/file/d/1J78f5uCAo47C2do3ji3_yfQaF34d2i_-/view?usp=drivesdk" TargetMode="External"/><Relationship Id="rId1180" Type="http://schemas.openxmlformats.org/officeDocument/2006/relationships/hyperlink" Target="https://drive.google.com/file/d/1MhNSCw9hqoKb6EhYyfg0JmbbrCqBHcQB/view?usp=drivesdk" TargetMode="External"/><Relationship Id="rId1181" Type="http://schemas.openxmlformats.org/officeDocument/2006/relationships/hyperlink" Target="https://drive.google.com/file/d/1vgD7Ixi0Fq8zG3upwyle7HFjbaZYz6b_/view?usp=drivesdk" TargetMode="External"/><Relationship Id="rId119" Type="http://schemas.openxmlformats.org/officeDocument/2006/relationships/hyperlink" Target="https://drive.google.com/file/d/1T8XE4Sc0oDDAmya6cbxQuie59TIg_cUn/view?usp=drivesdk" TargetMode="External"/><Relationship Id="rId1182" Type="http://schemas.openxmlformats.org/officeDocument/2006/relationships/hyperlink" Target="https://drive.google.com/file/d/1PUjxdOh4bqVuiwmQ8YQUZX7EerWX1qRa/view?usp=drivesdk" TargetMode="External"/><Relationship Id="rId110" Type="http://schemas.openxmlformats.org/officeDocument/2006/relationships/hyperlink" Target="https://drive.google.com/file/d/1kMvaBRtlE2fzb-BYtBiDlG-FKwoSk7kq/view?usp=drivesdk" TargetMode="External"/><Relationship Id="rId594" Type="http://schemas.openxmlformats.org/officeDocument/2006/relationships/hyperlink" Target="https://drive.google.com/file/d/11Zit7mMwAo-WFqqBezx06xtNNcM_DPdU/view?usp=drivesdk" TargetMode="External"/><Relationship Id="rId1183" Type="http://schemas.openxmlformats.org/officeDocument/2006/relationships/hyperlink" Target="https://drive.google.com/file/d/1D0vSnpADGDuScZCh3-U6B3AR18IOprTA/view?usp=drivesdk" TargetMode="External"/><Relationship Id="rId593" Type="http://schemas.openxmlformats.org/officeDocument/2006/relationships/hyperlink" Target="https://drive.google.com/file/d/1ovTlH7RGofI8y75h25BD0Dak5NYFipM9/view?usp=drivesdk" TargetMode="External"/><Relationship Id="rId1184" Type="http://schemas.openxmlformats.org/officeDocument/2006/relationships/hyperlink" Target="https://drive.google.com/file/d/1vp3xGn6WOIywDyn9Olpin49c7chN_sJr/view?usp=drivesdk" TargetMode="External"/><Relationship Id="rId592" Type="http://schemas.openxmlformats.org/officeDocument/2006/relationships/hyperlink" Target="https://drive.google.com/file/d/14CFju6JfXyiskwEcgsY4g43NTNoEQFbl/view?usp=drivesdk" TargetMode="External"/><Relationship Id="rId1185" Type="http://schemas.openxmlformats.org/officeDocument/2006/relationships/hyperlink" Target="https://drive.google.com/file/d/128VIRRvO3j-oaADr2e4ZKXwehrJmt2Ql/view?usp=drivesdk" TargetMode="External"/><Relationship Id="rId591" Type="http://schemas.openxmlformats.org/officeDocument/2006/relationships/hyperlink" Target="https://drive.google.com/file/d/1ceF6Xl6j_KmgANkwxCVnu9BRhFORSVki/view?usp=drivesdk" TargetMode="External"/><Relationship Id="rId1186" Type="http://schemas.openxmlformats.org/officeDocument/2006/relationships/hyperlink" Target="https://drive.google.com/file/d/1exx8vmHPyRXlvHgO2sMTypyfIGQpq-UD/view?usp=drivesdk" TargetMode="External"/><Relationship Id="rId114" Type="http://schemas.openxmlformats.org/officeDocument/2006/relationships/hyperlink" Target="https://drive.google.com/file/d/1fzHsCW-GJXQqFO27zHCi_8KxvG7gV-Rb/view?usp=drivesdk" TargetMode="External"/><Relationship Id="rId598" Type="http://schemas.openxmlformats.org/officeDocument/2006/relationships/hyperlink" Target="https://drive.google.com/file/d/1_ThiW6KIqFqsTfPFOOm5UmiUB1kBj6dF/view?usp=drivesdk" TargetMode="External"/><Relationship Id="rId1187" Type="http://schemas.openxmlformats.org/officeDocument/2006/relationships/hyperlink" Target="https://drive.google.com/file/d/1_wclkhIphRhWzIpYAOUpm-Gl02tBoO2Y/view?usp=drivesdk" TargetMode="External"/><Relationship Id="rId113" Type="http://schemas.openxmlformats.org/officeDocument/2006/relationships/hyperlink" Target="https://drive.google.com/file/d/13C8zocM3fjQhrAjzimN0q_SNnGzM1ha1/view?usp=drivesdk" TargetMode="External"/><Relationship Id="rId597" Type="http://schemas.openxmlformats.org/officeDocument/2006/relationships/hyperlink" Target="https://drive.google.com/file/d/1CL5QVGmfhfqU9rYrOfM7bja9yUkmWFwy/view?usp=drivesdk" TargetMode="External"/><Relationship Id="rId1188" Type="http://schemas.openxmlformats.org/officeDocument/2006/relationships/hyperlink" Target="https://drive.google.com/file/d/1H7ywJGOU3wpVEiuQ28gA33CCwrzUXPGg/view?usp=drivesdk" TargetMode="External"/><Relationship Id="rId112" Type="http://schemas.openxmlformats.org/officeDocument/2006/relationships/hyperlink" Target="https://drive.google.com/file/d/1BZEXNOHk0zHqYS18-TfAwLEBbMUHCEhs/view?usp=drivesdk" TargetMode="External"/><Relationship Id="rId596" Type="http://schemas.openxmlformats.org/officeDocument/2006/relationships/hyperlink" Target="https://drive.google.com/file/d/1rnMoX_lf3dPVoaABFv080fc5fi1cQ8rS/view?usp=drivesdk" TargetMode="External"/><Relationship Id="rId1189" Type="http://schemas.openxmlformats.org/officeDocument/2006/relationships/hyperlink" Target="https://drive.google.com/file/d/1oJPJEQxtmCoJ6VVuaSm1dfWoBqw3d25W/view?usp=drivesdk" TargetMode="External"/><Relationship Id="rId111" Type="http://schemas.openxmlformats.org/officeDocument/2006/relationships/hyperlink" Target="https://drive.google.com/file/d/1LHE82YArIkuyFJ0aYkOpI3nXtIYRpb2L/view?usp=drivesdk" TargetMode="External"/><Relationship Id="rId595" Type="http://schemas.openxmlformats.org/officeDocument/2006/relationships/hyperlink" Target="https://drive.google.com/file/d/10c8o-6wxe10c2eAlZ1VqMiC_DpKtdnZN/view?usp=drivesdk" TargetMode="External"/><Relationship Id="rId1136" Type="http://schemas.openxmlformats.org/officeDocument/2006/relationships/hyperlink" Target="https://drive.google.com/file/d/1-TugIwDQQft4EShV4F-uKL8rJOexdXui/view?usp=drivesdk" TargetMode="External"/><Relationship Id="rId1137" Type="http://schemas.openxmlformats.org/officeDocument/2006/relationships/hyperlink" Target="https://drive.google.com/file/d/1vEpnybNd9KAgzlvZD36rmrfshfskgh4L/view?usp=drivesdk" TargetMode="External"/><Relationship Id="rId1138" Type="http://schemas.openxmlformats.org/officeDocument/2006/relationships/hyperlink" Target="https://drive.google.com/file/d/1lKzlIMkWPCN1_9qbDAXn-OZgdhNlkNnm/view?usp=drivesdk" TargetMode="External"/><Relationship Id="rId1139" Type="http://schemas.openxmlformats.org/officeDocument/2006/relationships/hyperlink" Target="https://drive.google.com/file/d/1sd77CwVT3icQLD-ACJD0BUhzQWZWxboS/view?usp=drivesdk" TargetMode="External"/><Relationship Id="rId547" Type="http://schemas.openxmlformats.org/officeDocument/2006/relationships/hyperlink" Target="https://drive.google.com/file/d/12UY1mKRu1G1QXlwZTaR_wkb_QpV6cHkw/view?usp=drivesdk" TargetMode="External"/><Relationship Id="rId546" Type="http://schemas.openxmlformats.org/officeDocument/2006/relationships/hyperlink" Target="https://drive.google.com/file/d/1p_zPX6JLng3LNYNkaL0p79zGVSznHIFa/view?usp=drivesdk" TargetMode="External"/><Relationship Id="rId545" Type="http://schemas.openxmlformats.org/officeDocument/2006/relationships/hyperlink" Target="https://drive.google.com/file/d/1VR8yiudx6n8WLfFmUmPLBx7HMAzpUC9O/view?usp=drivesdk" TargetMode="External"/><Relationship Id="rId544" Type="http://schemas.openxmlformats.org/officeDocument/2006/relationships/hyperlink" Target="https://drive.google.com/file/d/1xBbf_yEeElpXysX13gA7AnAp2g5T0cNP/view?usp=drivesdk" TargetMode="External"/><Relationship Id="rId549" Type="http://schemas.openxmlformats.org/officeDocument/2006/relationships/hyperlink" Target="https://drive.google.com/file/d/1QHGjPIlrwHgDRJH3sm9imAhOJLkEbFEW/view?usp=drivesdk" TargetMode="External"/><Relationship Id="rId548" Type="http://schemas.openxmlformats.org/officeDocument/2006/relationships/hyperlink" Target="https://drive.google.com/file/d/1qCHBtHR9-oki93eJWdOE6M8GJasTiVyx/view?usp=drivesdk" TargetMode="External"/><Relationship Id="rId1130" Type="http://schemas.openxmlformats.org/officeDocument/2006/relationships/hyperlink" Target="https://drive.google.com/file/d/1xzEhyQZoZ1MOnIgHfnHGE4bUsqdgtyx2/view?usp=drivesdk" TargetMode="External"/><Relationship Id="rId1131" Type="http://schemas.openxmlformats.org/officeDocument/2006/relationships/hyperlink" Target="https://drive.google.com/file/d/1OV_RWNx4gtaVqpBMd1x4_Ci_WfqOC2rl/view?usp=drivesdk" TargetMode="External"/><Relationship Id="rId543" Type="http://schemas.openxmlformats.org/officeDocument/2006/relationships/hyperlink" Target="https://drive.google.com/file/d/1NtAdAv7Ak5vp6olnFcEFcSpT4tpQwEwA/view?usp=drivesdk" TargetMode="External"/><Relationship Id="rId1132" Type="http://schemas.openxmlformats.org/officeDocument/2006/relationships/hyperlink" Target="https://drive.google.com/file/d/1eNU1O30dU4yP8TVW1LjFHUWXUG3QKHJb/view?usp=drivesdk" TargetMode="External"/><Relationship Id="rId542" Type="http://schemas.openxmlformats.org/officeDocument/2006/relationships/hyperlink" Target="https://drive.google.com/file/d/15LChEP4i9UrZnxTcgNoNa5niLis899NV/view?usp=drivesdk" TargetMode="External"/><Relationship Id="rId1133" Type="http://schemas.openxmlformats.org/officeDocument/2006/relationships/hyperlink" Target="https://drive.google.com/file/d/1kv8rCkP2PAAGtCYFDUkLcxtu7GxccHFK/view?usp=drivesdk" TargetMode="External"/><Relationship Id="rId541" Type="http://schemas.openxmlformats.org/officeDocument/2006/relationships/hyperlink" Target="https://drive.google.com/file/d/1KqSIlKQxx__Y27oEtToffxJ-_w9nCMbk/view?usp=drivesdk" TargetMode="External"/><Relationship Id="rId1134" Type="http://schemas.openxmlformats.org/officeDocument/2006/relationships/hyperlink" Target="https://drive.google.com/file/d/1xSxerBtXFAESRlsbNM46mrn8TkLRMuqq/view?usp=drivesdk" TargetMode="External"/><Relationship Id="rId540" Type="http://schemas.openxmlformats.org/officeDocument/2006/relationships/hyperlink" Target="https://drive.google.com/file/d/1rl0fjvrpuQPRvV6-HERV_M6iVvy1-cKq/view?usp=drivesdk" TargetMode="External"/><Relationship Id="rId1135" Type="http://schemas.openxmlformats.org/officeDocument/2006/relationships/hyperlink" Target="https://drive.google.com/file/d/1iBzPwoB2AxcYTgWKiph4OKL4UpwRPJmS/view?usp=drivesdk" TargetMode="External"/><Relationship Id="rId1125" Type="http://schemas.openxmlformats.org/officeDocument/2006/relationships/hyperlink" Target="https://drive.google.com/file/d/1lb4c2SM4ljjVIPPWvQuroKQrnxINIaSI/view?usp=drivesdk" TargetMode="External"/><Relationship Id="rId1126" Type="http://schemas.openxmlformats.org/officeDocument/2006/relationships/hyperlink" Target="https://drive.google.com/file/d/1lM8d5tvXTtky3C7pLDAqFD7G-VZ5mapl/view?usp=drivesdk" TargetMode="External"/><Relationship Id="rId1127" Type="http://schemas.openxmlformats.org/officeDocument/2006/relationships/hyperlink" Target="https://drive.google.com/file/d/1mheUCdibkWOJ0qSTVJijnIIe-sM7awFW/view?usp=drivesdk" TargetMode="External"/><Relationship Id="rId1128" Type="http://schemas.openxmlformats.org/officeDocument/2006/relationships/hyperlink" Target="https://drive.google.com/file/d/1vWp1Ylvkk3tYmR1FyswkGO3IY6vuwB4_/view?usp=drivesdk" TargetMode="External"/><Relationship Id="rId1129" Type="http://schemas.openxmlformats.org/officeDocument/2006/relationships/hyperlink" Target="https://drive.google.com/file/d/1IUdsRA8CJHCiefITrDjeDIa6EIqIXhNs/view?usp=drivesdk" TargetMode="External"/><Relationship Id="rId536" Type="http://schemas.openxmlformats.org/officeDocument/2006/relationships/hyperlink" Target="https://drive.google.com/file/d/1pe75694eEYr_GWWpX5mmi6Jlqho_vgxH/view?usp=drivesdk" TargetMode="External"/><Relationship Id="rId535" Type="http://schemas.openxmlformats.org/officeDocument/2006/relationships/hyperlink" Target="https://drive.google.com/file/d/16T2J8coLCtjdT19oarbzq4hFg1JlFo_A/view?usp=drivesdk" TargetMode="External"/><Relationship Id="rId534" Type="http://schemas.openxmlformats.org/officeDocument/2006/relationships/hyperlink" Target="https://drive.google.com/file/d/13j25bkj68tj2ktSjbg8lSQOImRkZiXHZ/view?usp=drivesdk" TargetMode="External"/><Relationship Id="rId533" Type="http://schemas.openxmlformats.org/officeDocument/2006/relationships/hyperlink" Target="https://drive.google.com/file/d/15vOD5v0GCwbAbCgRapfEWUsGryobY5BI/view?usp=drivesdk" TargetMode="External"/><Relationship Id="rId539" Type="http://schemas.openxmlformats.org/officeDocument/2006/relationships/hyperlink" Target="https://drive.google.com/file/d/1edZj_7zloVpT96jM2fRJi-MQ4QyIi0ch/view?usp=drivesdk" TargetMode="External"/><Relationship Id="rId538" Type="http://schemas.openxmlformats.org/officeDocument/2006/relationships/hyperlink" Target="https://drive.google.com/file/d/17l6xU4ierOMmt2jx7sl74bqjH47n_0IF/view?usp=drivesdk" TargetMode="External"/><Relationship Id="rId537" Type="http://schemas.openxmlformats.org/officeDocument/2006/relationships/hyperlink" Target="https://drive.google.com/file/d/1Mdd80HE_G0aKc0ZbNaF0JZpSjxm21SC3/view?usp=drivesdk" TargetMode="External"/><Relationship Id="rId1120" Type="http://schemas.openxmlformats.org/officeDocument/2006/relationships/hyperlink" Target="https://drive.google.com/file/d/1-aVbY7DjnHPESI2sOzlOIi9jsmz10xJe/view?usp=drivesdk" TargetMode="External"/><Relationship Id="rId532" Type="http://schemas.openxmlformats.org/officeDocument/2006/relationships/hyperlink" Target="https://drive.google.com/file/d/1UtV3vCXRmcBh2nHASGIJhDQqSzM9hKvH/view?usp=drivesdk" TargetMode="External"/><Relationship Id="rId1121" Type="http://schemas.openxmlformats.org/officeDocument/2006/relationships/hyperlink" Target="https://drive.google.com/file/d/1zEsgVI7NEVUGQndHs4E9ljw3da9UFwVc/view?usp=drivesdk" TargetMode="External"/><Relationship Id="rId531" Type="http://schemas.openxmlformats.org/officeDocument/2006/relationships/hyperlink" Target="https://drive.google.com/file/d/1fGWur_rPknpnJ-Ga9Pgsi_slZvI6HsBv/view?usp=drivesdk" TargetMode="External"/><Relationship Id="rId1122" Type="http://schemas.openxmlformats.org/officeDocument/2006/relationships/hyperlink" Target="https://drive.google.com/file/d/1H-F4lAmEFVIiC8pMH0laR_m3iqCe8cue/view?usp=drivesdk" TargetMode="External"/><Relationship Id="rId530" Type="http://schemas.openxmlformats.org/officeDocument/2006/relationships/hyperlink" Target="https://drive.google.com/file/d/15xkNSgGUypaPrfoGJmdkswJ4QBPHhrUu/view?usp=drivesdk" TargetMode="External"/><Relationship Id="rId1123" Type="http://schemas.openxmlformats.org/officeDocument/2006/relationships/hyperlink" Target="https://drive.google.com/file/d/1Ca-K2m1-SP1jK5k8xTHFRlULqXY_HJhu/view?usp=drivesdk" TargetMode="External"/><Relationship Id="rId1124" Type="http://schemas.openxmlformats.org/officeDocument/2006/relationships/hyperlink" Target="https://drive.google.com/file/d/1aMTCMPOH7sGG6zX6YbzQdGISymZY8ukt/view?usp=drivesdk" TargetMode="External"/><Relationship Id="rId1158" Type="http://schemas.openxmlformats.org/officeDocument/2006/relationships/hyperlink" Target="https://drive.google.com/file/d/131zsyd1FQaigryMH-bxNBGX-EF3yOYWA/view?usp=drivesdk" TargetMode="External"/><Relationship Id="rId1159" Type="http://schemas.openxmlformats.org/officeDocument/2006/relationships/hyperlink" Target="https://drive.google.com/file/d/1ExrcTdcf6K9imF3_iOvlZ3MM-nZ1y5_C/view?usp=drivesdk" TargetMode="External"/><Relationship Id="rId569" Type="http://schemas.openxmlformats.org/officeDocument/2006/relationships/hyperlink" Target="https://drive.google.com/file/d/1giEV8HcTDwApILQUY4VsSq_qWSIlQHl5/view?usp=drivesdk" TargetMode="External"/><Relationship Id="rId568" Type="http://schemas.openxmlformats.org/officeDocument/2006/relationships/hyperlink" Target="https://drive.google.com/file/d/1T8tRIaczRnNrA42_xJhpX4M7um05FP6k/view?usp=drivesdk" TargetMode="External"/><Relationship Id="rId567" Type="http://schemas.openxmlformats.org/officeDocument/2006/relationships/hyperlink" Target="https://drive.google.com/file/d/1ml4DwlkOBLXk_6wG8xu8W7Dl0UNib2uZ/view?usp=drivesdk" TargetMode="External"/><Relationship Id="rId566" Type="http://schemas.openxmlformats.org/officeDocument/2006/relationships/hyperlink" Target="https://drive.google.com/file/d/1oVG0kXfmFf3bjG9hSWuErj-iJFBdnfJd/view?usp=drivesdk" TargetMode="External"/><Relationship Id="rId561" Type="http://schemas.openxmlformats.org/officeDocument/2006/relationships/hyperlink" Target="https://drive.google.com/file/d/1kep88IZJ2TXBggV1_CGPtHFnPZ0tTZ95/view?usp=drivesdk" TargetMode="External"/><Relationship Id="rId1150" Type="http://schemas.openxmlformats.org/officeDocument/2006/relationships/hyperlink" Target="https://drive.google.com/file/d/1bXWlFoIEBcBS-1EZolNHP3xqOGZU9dsj/view?usp=drivesdk" TargetMode="External"/><Relationship Id="rId560" Type="http://schemas.openxmlformats.org/officeDocument/2006/relationships/hyperlink" Target="https://drive.google.com/file/d/139BuXAkiSGyOoGZOApKQiR4HBNhGgUDH/view?usp=drivesdk" TargetMode="External"/><Relationship Id="rId1151" Type="http://schemas.openxmlformats.org/officeDocument/2006/relationships/hyperlink" Target="https://drive.google.com/file/d/1QxtOQrNFICKmpoWEY-VsFiqZFYGCTQxQ/view?usp=drivesdk" TargetMode="External"/><Relationship Id="rId1152" Type="http://schemas.openxmlformats.org/officeDocument/2006/relationships/hyperlink" Target="https://drive.google.com/file/d/1QnwnIViFOHySxDqLHHvPfw_4A3DZUANd/view?usp=drivesdk" TargetMode="External"/><Relationship Id="rId1153" Type="http://schemas.openxmlformats.org/officeDocument/2006/relationships/hyperlink" Target="https://drive.google.com/file/d/1p2xsgQXHtN5D6XnhAhwNM6E08acS81EI/view?usp=drivesdk" TargetMode="External"/><Relationship Id="rId565" Type="http://schemas.openxmlformats.org/officeDocument/2006/relationships/hyperlink" Target="https://drive.google.com/file/d/1UoiwWhrXs0R86WMtx8xd41Kd_OaV0ehF/view?usp=drivesdk" TargetMode="External"/><Relationship Id="rId1154" Type="http://schemas.openxmlformats.org/officeDocument/2006/relationships/hyperlink" Target="https://drive.google.com/file/d/13hzwFpNvn2mUWplE6nn0RjX12nxAiOqa/view?usp=drivesdk" TargetMode="External"/><Relationship Id="rId564" Type="http://schemas.openxmlformats.org/officeDocument/2006/relationships/hyperlink" Target="https://drive.google.com/file/d/1ib7LS1L6_V6hlLs1LlepDoux3JUMGPJA/view?usp=drivesdk" TargetMode="External"/><Relationship Id="rId1155" Type="http://schemas.openxmlformats.org/officeDocument/2006/relationships/hyperlink" Target="https://drive.google.com/file/d/165_nphEcWv-Y1hW8eE67o0iXqjYMHghW/view?usp=drivesdk" TargetMode="External"/><Relationship Id="rId563" Type="http://schemas.openxmlformats.org/officeDocument/2006/relationships/hyperlink" Target="https://drive.google.com/file/d/1sUirTipYIeKaOWF6-ZeAERZOTNZrA-t2/view?usp=drivesdk" TargetMode="External"/><Relationship Id="rId1156" Type="http://schemas.openxmlformats.org/officeDocument/2006/relationships/hyperlink" Target="https://drive.google.com/file/d/1_FE4bRxCzwckm7V6ZxMpP0_60AdSmb1P/view?usp=drivesdk" TargetMode="External"/><Relationship Id="rId562" Type="http://schemas.openxmlformats.org/officeDocument/2006/relationships/hyperlink" Target="https://drive.google.com/file/d/1kZAtT355omPvETNLfZ8XS02gP3a2m8hl/view?usp=drivesdk" TargetMode="External"/><Relationship Id="rId1157" Type="http://schemas.openxmlformats.org/officeDocument/2006/relationships/hyperlink" Target="https://drive.google.com/file/d/1JGYbzKhHZ0-uqIFLBH-b9lPsiuQFTVBS/view?usp=drivesdk" TargetMode="External"/><Relationship Id="rId1147" Type="http://schemas.openxmlformats.org/officeDocument/2006/relationships/hyperlink" Target="https://drive.google.com/file/d/1aQ34mIpTV-XLP52IfwWwyza1GogrQ8Mv/view?usp=drivesdk" TargetMode="External"/><Relationship Id="rId1148" Type="http://schemas.openxmlformats.org/officeDocument/2006/relationships/hyperlink" Target="https://drive.google.com/file/d/1IeGoHx-vHrcHlk2kFiCu6syDEu7QtADZ/view?usp=drivesdk" TargetMode="External"/><Relationship Id="rId1149" Type="http://schemas.openxmlformats.org/officeDocument/2006/relationships/hyperlink" Target="https://drive.google.com/file/d/12fhSw2DLkT21BULQtkjiysfcZrtXb7MA/view?usp=drivesdk" TargetMode="External"/><Relationship Id="rId558" Type="http://schemas.openxmlformats.org/officeDocument/2006/relationships/hyperlink" Target="https://drive.google.com/file/d/1rI8nFfNf6lFAfDEGAhf4useX4RW9mL60/view?usp=drivesdk" TargetMode="External"/><Relationship Id="rId557" Type="http://schemas.openxmlformats.org/officeDocument/2006/relationships/hyperlink" Target="https://drive.google.com/file/d/17bIi5wTBMe63Em2OI56B4tqG-yzafxId/view?usp=drivesdk" TargetMode="External"/><Relationship Id="rId556" Type="http://schemas.openxmlformats.org/officeDocument/2006/relationships/hyperlink" Target="https://drive.google.com/file/d/1Dj_xgWui6kYaAQEftIIT0JK4_lFKJ96t/view?usp=drivesdk" TargetMode="External"/><Relationship Id="rId555" Type="http://schemas.openxmlformats.org/officeDocument/2006/relationships/hyperlink" Target="https://drive.google.com/file/d/18KPf_2xTE7B66tUpNNep7n6DZalfXb4q/view?usp=drivesdk" TargetMode="External"/><Relationship Id="rId559" Type="http://schemas.openxmlformats.org/officeDocument/2006/relationships/hyperlink" Target="https://drive.google.com/file/d/1yPoYcmoCmzhTVLI6jEyrKuL-gYLuQCkc/view?usp=drivesdk" TargetMode="External"/><Relationship Id="rId550" Type="http://schemas.openxmlformats.org/officeDocument/2006/relationships/hyperlink" Target="https://drive.google.com/file/d/1QksUpLm5W6p8M8p91aJQVLqhYFPvmiJy/view?usp=drivesdk" TargetMode="External"/><Relationship Id="rId1140" Type="http://schemas.openxmlformats.org/officeDocument/2006/relationships/hyperlink" Target="https://drive.google.com/file/d/1zjGRv-XV3-g4j_IjSfe08pgvjt-vmB7j/view?usp=drivesdk" TargetMode="External"/><Relationship Id="rId1141" Type="http://schemas.openxmlformats.org/officeDocument/2006/relationships/hyperlink" Target="https://drive.google.com/file/d/13kdnzoyKh_zdndE0RZw3sc1aBrSPxzyk/view?usp=drivesdk" TargetMode="External"/><Relationship Id="rId1142" Type="http://schemas.openxmlformats.org/officeDocument/2006/relationships/hyperlink" Target="https://drive.google.com/file/d/1CJz05QkCUA8M4rg16m80GQrDHMWp8cYz/view?usp=drivesdk" TargetMode="External"/><Relationship Id="rId554" Type="http://schemas.openxmlformats.org/officeDocument/2006/relationships/hyperlink" Target="https://drive.google.com/file/d/1oo6hcuKmGKPwFhyyYER0wvClSzu7BUJW/view?usp=drivesdk" TargetMode="External"/><Relationship Id="rId1143" Type="http://schemas.openxmlformats.org/officeDocument/2006/relationships/hyperlink" Target="https://drive.google.com/file/d/1LGd6W-VYGenc12WcvndaFeCy61Nkdr_o/view?usp=drivesdk" TargetMode="External"/><Relationship Id="rId553" Type="http://schemas.openxmlformats.org/officeDocument/2006/relationships/hyperlink" Target="https://drive.google.com/file/d/1-6NywK-gmq_xVSp0siEAS32edb71umWK/view?usp=drivesdk" TargetMode="External"/><Relationship Id="rId1144" Type="http://schemas.openxmlformats.org/officeDocument/2006/relationships/hyperlink" Target="https://drive.google.com/file/d/1xT0yaZmkcIiKgyOeFHG4dupvD0BcjGI-/view?usp=drivesdk" TargetMode="External"/><Relationship Id="rId552" Type="http://schemas.openxmlformats.org/officeDocument/2006/relationships/hyperlink" Target="https://drive.google.com/file/d/1tfV2DwLkbDCYEA2K8YqqsvFySa55cm3g/view?usp=drivesdk" TargetMode="External"/><Relationship Id="rId1145" Type="http://schemas.openxmlformats.org/officeDocument/2006/relationships/hyperlink" Target="https://drive.google.com/file/d/1CIfiCDuKq9geBnrTmAkgBqSvUTyKf2Jm/view?usp=drivesdk" TargetMode="External"/><Relationship Id="rId551" Type="http://schemas.openxmlformats.org/officeDocument/2006/relationships/hyperlink" Target="https://drive.google.com/file/d/1yHcncFfjzgnZOHnxd00FnwiW0XG2nkh-/view?usp=drivesdk" TargetMode="External"/><Relationship Id="rId1146" Type="http://schemas.openxmlformats.org/officeDocument/2006/relationships/hyperlink" Target="https://drive.google.com/file/d/1n8YVSt6OjhKNwqbjtzKZqHTItsbwQ1PZ/view?usp=drivesdk" TargetMode="External"/><Relationship Id="rId495" Type="http://schemas.openxmlformats.org/officeDocument/2006/relationships/hyperlink" Target="https://drive.google.com/file/d/18GAArk9GQ2NQV5Sb2Fo_4dyBcSrOLj0J/view?usp=drivesdk" TargetMode="External"/><Relationship Id="rId494" Type="http://schemas.openxmlformats.org/officeDocument/2006/relationships/hyperlink" Target="https://drive.google.com/file/d/1obPTNvRYD8tKDeCZSINLgC5PfH59Qvly/view?usp=drivesdk" TargetMode="External"/><Relationship Id="rId493" Type="http://schemas.openxmlformats.org/officeDocument/2006/relationships/hyperlink" Target="https://drive.google.com/file/d/1m_BxC5MrQFThjb9NrqfqkCDqy0OpP802/view?usp=drivesdk" TargetMode="External"/><Relationship Id="rId492" Type="http://schemas.openxmlformats.org/officeDocument/2006/relationships/hyperlink" Target="https://drive.google.com/file/d/1Tz5NOJWP2wdj7xhNRWY3xh3IOqNgWMLt/view?usp=drivesdk" TargetMode="External"/><Relationship Id="rId499" Type="http://schemas.openxmlformats.org/officeDocument/2006/relationships/hyperlink" Target="https://drive.google.com/file/d/1URU-cPPLzyV03unaLEivGgbvZwegHSyY/view?usp=drivesdk" TargetMode="External"/><Relationship Id="rId498" Type="http://schemas.openxmlformats.org/officeDocument/2006/relationships/hyperlink" Target="https://drive.google.com/file/d/1ZLLizT6kMdN9WoWHzuV28iDrL94qK-im/view?usp=drivesdk" TargetMode="External"/><Relationship Id="rId497" Type="http://schemas.openxmlformats.org/officeDocument/2006/relationships/hyperlink" Target="https://drive.google.com/file/d/1bjSRdrVWL2YTyFEcCyAoukYWrq2fygKo/view?usp=drivesdk" TargetMode="External"/><Relationship Id="rId496" Type="http://schemas.openxmlformats.org/officeDocument/2006/relationships/hyperlink" Target="https://drive.google.com/file/d/1fgSQk5EmVPOX0J_b87-ZYYcyZRgT9Jjl/view?usp=drivesdk" TargetMode="External"/><Relationship Id="rId1610" Type="http://schemas.openxmlformats.org/officeDocument/2006/relationships/hyperlink" Target="https://drive.google.com/file/d/12yAQHZuLFWDVGLFme7XdGBP_MlLLpPaX/view?usp=drivesdk" TargetMode="External"/><Relationship Id="rId1611" Type="http://schemas.openxmlformats.org/officeDocument/2006/relationships/hyperlink" Target="https://drive.google.com/file/d/1ThYZpnsl79g7VebaPhwanuBGpDlSBiCi/view?usp=drivesdk" TargetMode="External"/><Relationship Id="rId1612" Type="http://schemas.openxmlformats.org/officeDocument/2006/relationships/hyperlink" Target="https://drive.google.com/file/d/1gEhgqkHZMXRoNtn8xgD6NaeldpNAlWqn/view?usp=drivesdk" TargetMode="External"/><Relationship Id="rId1613" Type="http://schemas.openxmlformats.org/officeDocument/2006/relationships/hyperlink" Target="https://drive.google.com/file/d/1Gk6wMN7l7KwHHtpE_ciDIbxEpbcspR79/view?usp=drivesdk" TargetMode="External"/><Relationship Id="rId1614" Type="http://schemas.openxmlformats.org/officeDocument/2006/relationships/hyperlink" Target="https://drive.google.com/file/d/1h-yKjuSiS7wGz2_Cy7JOpPoxLuQZ4kUA/view?usp=drivesdk" TargetMode="External"/><Relationship Id="rId1615" Type="http://schemas.openxmlformats.org/officeDocument/2006/relationships/hyperlink" Target="https://drive.google.com/file/d/1EFjsaFdnSK_PUpwFaPXTM75-0QQnl700/view?usp=drivesdk" TargetMode="External"/><Relationship Id="rId1616" Type="http://schemas.openxmlformats.org/officeDocument/2006/relationships/hyperlink" Target="https://drive.google.com/file/d/1GbKlj43KDp8pWq20-h_5loyZKKr1r90e/view?usp=drivesdk" TargetMode="External"/><Relationship Id="rId907" Type="http://schemas.openxmlformats.org/officeDocument/2006/relationships/hyperlink" Target="https://drive.google.com/file/d/1ygKPKZYzvqlD7ZRj1haKKe5-SCIBbRaF/view?usp=drivesdk" TargetMode="External"/><Relationship Id="rId1617" Type="http://schemas.openxmlformats.org/officeDocument/2006/relationships/hyperlink" Target="https://drive.google.com/file/d/1oJijjsYNbBhKPIv2wgweD9jvQg14RGMV/view?usp=drivesdk" TargetMode="External"/><Relationship Id="rId906" Type="http://schemas.openxmlformats.org/officeDocument/2006/relationships/hyperlink" Target="https://drive.google.com/file/d/11_uVsX1bhctNoJnYCpW8RYIaAf4CMc5E/view?usp=drivesdk" TargetMode="External"/><Relationship Id="rId1618" Type="http://schemas.openxmlformats.org/officeDocument/2006/relationships/hyperlink" Target="https://drive.google.com/file/d/1eo40rzs38B_BtaO6rTAA1CIMkTrw2c4o/view?usp=drivesdk" TargetMode="External"/><Relationship Id="rId905" Type="http://schemas.openxmlformats.org/officeDocument/2006/relationships/hyperlink" Target="https://drive.google.com/file/d/1TnR0X-BkxacGtM7brcThrVGI5c4sB3tl/view?usp=drivesdk" TargetMode="External"/><Relationship Id="rId1619" Type="http://schemas.openxmlformats.org/officeDocument/2006/relationships/hyperlink" Target="https://drive.google.com/file/d/1hVRrRGOBHqoowjeY_8r-9SLXFALMwqM1/view?usp=drivesdk" TargetMode="External"/><Relationship Id="rId904" Type="http://schemas.openxmlformats.org/officeDocument/2006/relationships/hyperlink" Target="https://drive.google.com/file/d/1PNrEZxssE1uOBTWxA_FfFQUBsZ9f97YU/view?usp=drivesdk" TargetMode="External"/><Relationship Id="rId909" Type="http://schemas.openxmlformats.org/officeDocument/2006/relationships/hyperlink" Target="https://drive.google.com/file/d/1coOXbtiDSqsEycORgnrrGh1FldfkKYH1/view?usp=drivesdk" TargetMode="External"/><Relationship Id="rId908" Type="http://schemas.openxmlformats.org/officeDocument/2006/relationships/hyperlink" Target="https://drive.google.com/file/d/1sR5tDzobEPwiuqGzTSouTpwXd9u3SlHA/view?usp=drivesdk" TargetMode="External"/><Relationship Id="rId903" Type="http://schemas.openxmlformats.org/officeDocument/2006/relationships/hyperlink" Target="https://drive.google.com/file/d/1Fe1X5ru0D0vrZzeQIp2F61vfP9nigU_0/view?usp=drivesdk" TargetMode="External"/><Relationship Id="rId902" Type="http://schemas.openxmlformats.org/officeDocument/2006/relationships/hyperlink" Target="https://drive.google.com/file/d/1-urhWB4R0yKywEXwAAzHgmE3FYeNsZwC/view?usp=drivesdk" TargetMode="External"/><Relationship Id="rId901" Type="http://schemas.openxmlformats.org/officeDocument/2006/relationships/hyperlink" Target="https://drive.google.com/file/d/1FeUj8XE75FhpYbFSAlzbMfT5iTuPbBCZ/view?usp=drivesdk" TargetMode="External"/><Relationship Id="rId900" Type="http://schemas.openxmlformats.org/officeDocument/2006/relationships/hyperlink" Target="https://drive.google.com/file/d/1k8JFJf0JxXSxCB7NqKifgRcKJbEqpXU5/view?usp=drivesdk" TargetMode="External"/><Relationship Id="rId1600" Type="http://schemas.openxmlformats.org/officeDocument/2006/relationships/hyperlink" Target="https://drive.google.com/file/d/1T7Vfnxz2KTNRg-_bKitqUfvAkoyraxXf/view?usp=drivesdk" TargetMode="External"/><Relationship Id="rId1601" Type="http://schemas.openxmlformats.org/officeDocument/2006/relationships/hyperlink" Target="https://drive.google.com/file/d/1GmDpnP5ancJ3KGhozWoR7EM-2XOHmKJm/view?usp=drivesdk" TargetMode="External"/><Relationship Id="rId1602" Type="http://schemas.openxmlformats.org/officeDocument/2006/relationships/hyperlink" Target="https://drive.google.com/file/d/1AzaUH7t9Q5DJPu0WBXP6pJpAHPz4ExIg/view?usp=drivesdk" TargetMode="External"/><Relationship Id="rId1603" Type="http://schemas.openxmlformats.org/officeDocument/2006/relationships/hyperlink" Target="https://drive.google.com/file/d/1PaxJkwL88bW7aZLxlD8gvrSZ0dkU9_MN/view?usp=drivesdk" TargetMode="External"/><Relationship Id="rId1604" Type="http://schemas.openxmlformats.org/officeDocument/2006/relationships/hyperlink" Target="https://drive.google.com/file/d/1UmzCLC2HswaK133OOiMN4FotL52eNs6D/view?usp=drivesdk" TargetMode="External"/><Relationship Id="rId1605" Type="http://schemas.openxmlformats.org/officeDocument/2006/relationships/hyperlink" Target="https://drive.google.com/file/d/1-YmD6jn0npWUmRpAe11dBHRr441KqrrT/view?usp=drivesdk" TargetMode="External"/><Relationship Id="rId1606" Type="http://schemas.openxmlformats.org/officeDocument/2006/relationships/hyperlink" Target="https://drive.google.com/file/d/14QwbfgLA79Ekfw-mYWJheYp4McAeyx-8/view?usp=drivesdk" TargetMode="External"/><Relationship Id="rId1607" Type="http://schemas.openxmlformats.org/officeDocument/2006/relationships/hyperlink" Target="https://drive.google.com/file/d/1E__TCfpI7XeLP900KNDHH3LtAat9dlqL/view?usp=drivesdk" TargetMode="External"/><Relationship Id="rId1608" Type="http://schemas.openxmlformats.org/officeDocument/2006/relationships/hyperlink" Target="https://drive.google.com/file/d/1fM3GYlMUiU7nbKFaxjBp3hB9EY2h2TK_/view?usp=drivesdk" TargetMode="External"/><Relationship Id="rId1609" Type="http://schemas.openxmlformats.org/officeDocument/2006/relationships/hyperlink" Target="https://drive.google.com/file/d/16rQkGguEBmKmUj5SgZCBhYRfLG1o_3fA/view?usp=drivesdk" TargetMode="External"/><Relationship Id="rId1631" Type="http://schemas.openxmlformats.org/officeDocument/2006/relationships/hyperlink" Target="https://drive.google.com/file/d/1Ov7sqDpDx6_tq9QWdihS5SpFJiVqx1ev/view?usp=drivesdk" TargetMode="External"/><Relationship Id="rId1632" Type="http://schemas.openxmlformats.org/officeDocument/2006/relationships/hyperlink" Target="https://drive.google.com/file/d/10pL0_0AllTg9tSlZTFUMPheDZZagmjrn/view?usp=drivesdk" TargetMode="External"/><Relationship Id="rId1633" Type="http://schemas.openxmlformats.org/officeDocument/2006/relationships/hyperlink" Target="https://drive.google.com/file/d/1vvIOShVmT4wBPUtnz5K8ha8gD1BBHXxL/view?usp=drivesdk" TargetMode="External"/><Relationship Id="rId1634" Type="http://schemas.openxmlformats.org/officeDocument/2006/relationships/hyperlink" Target="https://drive.google.com/file/d/1SslNzztUFHJAVts4MDn6vfnGsHqIL38P/view?usp=drivesdk" TargetMode="External"/><Relationship Id="rId1635" Type="http://schemas.openxmlformats.org/officeDocument/2006/relationships/hyperlink" Target="https://drive.google.com/file/d/1fXXP24qwZVb6EuZsT_UrHUHgeBremhca/view?usp=drivesdk" TargetMode="External"/><Relationship Id="rId1636" Type="http://schemas.openxmlformats.org/officeDocument/2006/relationships/hyperlink" Target="https://drive.google.com/file/d/19nysUjNxQ1PlPjChc1x5TVbHTdeRN4Y_/view?usp=drivesdk" TargetMode="External"/><Relationship Id="rId1637" Type="http://schemas.openxmlformats.org/officeDocument/2006/relationships/hyperlink" Target="https://drive.google.com/file/d/1H0JWIcXWR0kH2dPHDtFOaTOcF-n35SwA/view?usp=drivesdk" TargetMode="External"/><Relationship Id="rId1638" Type="http://schemas.openxmlformats.org/officeDocument/2006/relationships/hyperlink" Target="https://drive.google.com/file/d/1DkqlcQ7B9kRgQY0-0q31ZQzujTXoITlg/view?usp=drivesdk" TargetMode="External"/><Relationship Id="rId929" Type="http://schemas.openxmlformats.org/officeDocument/2006/relationships/hyperlink" Target="https://drive.google.com/file/d/15v85K2-oxAhcGY0JOOK31WwEQ97nKeNE/view?usp=drivesdk" TargetMode="External"/><Relationship Id="rId1639" Type="http://schemas.openxmlformats.org/officeDocument/2006/relationships/hyperlink" Target="https://drive.google.com/file/d/1oTT6os16SSJAVjjyyhYKSlz1uDAwC7jf/view?usp=drivesdk" TargetMode="External"/><Relationship Id="rId928" Type="http://schemas.openxmlformats.org/officeDocument/2006/relationships/hyperlink" Target="https://drive.google.com/file/d/1hTCo2k0UtDxS_9Uk11nGMXqb94WHGXbF/view?usp=drivesdk" TargetMode="External"/><Relationship Id="rId927" Type="http://schemas.openxmlformats.org/officeDocument/2006/relationships/hyperlink" Target="https://drive.google.com/file/d/1TblrSV_EEwGOWwvlsIpWD6Am8EfAHxwa/view?usp=drivesdk" TargetMode="External"/><Relationship Id="rId926" Type="http://schemas.openxmlformats.org/officeDocument/2006/relationships/hyperlink" Target="https://drive.google.com/file/d/15LrNs34Vc83RQ48mJzVzvb6lOSg9PzkY/view?usp=drivesdk" TargetMode="External"/><Relationship Id="rId921" Type="http://schemas.openxmlformats.org/officeDocument/2006/relationships/hyperlink" Target="https://drive.google.com/file/d/1z7tRZwd0R57V-vSna9VOUBst_KJXjBL8/view?usp=drivesdk" TargetMode="External"/><Relationship Id="rId920" Type="http://schemas.openxmlformats.org/officeDocument/2006/relationships/hyperlink" Target="https://drive.google.com/file/d/1fdQ-hsQnUbzOaUU5WbByyJpNP6mZlwfw/view?usp=drivesdk" TargetMode="External"/><Relationship Id="rId925" Type="http://schemas.openxmlformats.org/officeDocument/2006/relationships/hyperlink" Target="https://drive.google.com/file/d/1cW_k-Uykx_47ibGnIf5e3MJGbwkERhJT/view?usp=drivesdk" TargetMode="External"/><Relationship Id="rId924" Type="http://schemas.openxmlformats.org/officeDocument/2006/relationships/hyperlink" Target="https://drive.google.com/file/d/1rYPrjx7EEOBODMQvOkA670OpsxhBdnov/view?usp=drivesdk" TargetMode="External"/><Relationship Id="rId923" Type="http://schemas.openxmlformats.org/officeDocument/2006/relationships/hyperlink" Target="https://drive.google.com/file/d/18hVlhKnxNN4qSOTsWtGX5BQNAv8joVvp/view?usp=drivesdk" TargetMode="External"/><Relationship Id="rId922" Type="http://schemas.openxmlformats.org/officeDocument/2006/relationships/hyperlink" Target="https://drive.google.com/file/d/1M_9eDdiE9ZaMsFDWUfMY6FwZoQZlHtKT/view?usp=drivesdk" TargetMode="External"/><Relationship Id="rId1630" Type="http://schemas.openxmlformats.org/officeDocument/2006/relationships/hyperlink" Target="https://drive.google.com/file/d/1Ui69tmIwabuAEE4wivYxy_xfRZZYpItg/view?usp=drivesdk" TargetMode="External"/><Relationship Id="rId1620" Type="http://schemas.openxmlformats.org/officeDocument/2006/relationships/hyperlink" Target="https://drive.google.com/file/d/1Iq7LVGVrh-NMOtx1IQbvAriCKZVYM_80/view?usp=drivesdk" TargetMode="External"/><Relationship Id="rId1621" Type="http://schemas.openxmlformats.org/officeDocument/2006/relationships/hyperlink" Target="https://drive.google.com/file/d/1JLxKeL7xBFZaM9autz323QvcoyYOo-N2/view?usp=drivesdk" TargetMode="External"/><Relationship Id="rId1622" Type="http://schemas.openxmlformats.org/officeDocument/2006/relationships/hyperlink" Target="https://drive.google.com/file/d/1XD0vN1EtN2zMSVpy4gYjKn9_bhqVCAKq/view?usp=drivesdk" TargetMode="External"/><Relationship Id="rId1623" Type="http://schemas.openxmlformats.org/officeDocument/2006/relationships/hyperlink" Target="https://drive.google.com/file/d/1Y7IKv0xgeRPr-X50_Urljdat3fKS6b1H/view?usp=drivesdk" TargetMode="External"/><Relationship Id="rId1624" Type="http://schemas.openxmlformats.org/officeDocument/2006/relationships/hyperlink" Target="https://drive.google.com/file/d/1VJq__Eue53k0jpuuP8RN_-c2cwwFOK0W/view?usp=drivesdk" TargetMode="External"/><Relationship Id="rId1625" Type="http://schemas.openxmlformats.org/officeDocument/2006/relationships/hyperlink" Target="https://drive.google.com/file/d/1r8_O0v8Vaa88ZGl9K5OYpTn2wzZknWqZ/view?usp=drivesdk" TargetMode="External"/><Relationship Id="rId1626" Type="http://schemas.openxmlformats.org/officeDocument/2006/relationships/hyperlink" Target="https://drive.google.com/file/d/18z49Ac_G_s1K31-iBejOSXH88foB0W8a/view?usp=drivesdk" TargetMode="External"/><Relationship Id="rId1627" Type="http://schemas.openxmlformats.org/officeDocument/2006/relationships/hyperlink" Target="https://drive.google.com/file/d/11zPfnh8fkbu-rbhrpa3o5yhhCjOEppvB/view?usp=drivesdk" TargetMode="External"/><Relationship Id="rId918" Type="http://schemas.openxmlformats.org/officeDocument/2006/relationships/hyperlink" Target="https://drive.google.com/file/d/1cl-cBcHIFSvCMKbbz1FZY_JNyBjccNWu/view?usp=drivesdk" TargetMode="External"/><Relationship Id="rId1628" Type="http://schemas.openxmlformats.org/officeDocument/2006/relationships/hyperlink" Target="https://drive.google.com/file/d/1br5eMixDRi9QuJvyDg2K5dVxDuE4RrwO/view?usp=drivesdk" TargetMode="External"/><Relationship Id="rId917" Type="http://schemas.openxmlformats.org/officeDocument/2006/relationships/hyperlink" Target="https://drive.google.com/file/d/1qNqFNYVwrRLZ6bg2UZ3ouiWmY7smqADm/view?usp=drivesdk" TargetMode="External"/><Relationship Id="rId1629" Type="http://schemas.openxmlformats.org/officeDocument/2006/relationships/hyperlink" Target="https://drive.google.com/file/d/1GgJw9-hkn0DEVXp955_e-fC7mU0xiCKB/view?usp=drivesdk" TargetMode="External"/><Relationship Id="rId916" Type="http://schemas.openxmlformats.org/officeDocument/2006/relationships/hyperlink" Target="https://drive.google.com/file/d/1yYaT7RSsGvyFJSPYstANBLF1ZSc0xIp6/view?usp=drivesdk" TargetMode="External"/><Relationship Id="rId915" Type="http://schemas.openxmlformats.org/officeDocument/2006/relationships/hyperlink" Target="https://drive.google.com/file/d/15t9QHnap_Z-D7x5imZB66bWxYMvMqL0O/view?usp=drivesdk" TargetMode="External"/><Relationship Id="rId919" Type="http://schemas.openxmlformats.org/officeDocument/2006/relationships/hyperlink" Target="https://drive.google.com/file/d/1mPbi5O4dK4JfNOzIMql_bB-d4BAlBLd0/view?usp=drivesdk" TargetMode="External"/><Relationship Id="rId910" Type="http://schemas.openxmlformats.org/officeDocument/2006/relationships/hyperlink" Target="https://drive.google.com/file/d/1GEx1y35lFoZfBNcpk08_SDj9zJpbn_iC/view?usp=drivesdk" TargetMode="External"/><Relationship Id="rId914" Type="http://schemas.openxmlformats.org/officeDocument/2006/relationships/hyperlink" Target="https://drive.google.com/file/d/11NTlJLbKvF5Ipl3VHUc6_LKUmGxVASCX/view?usp=drivesdk" TargetMode="External"/><Relationship Id="rId913" Type="http://schemas.openxmlformats.org/officeDocument/2006/relationships/hyperlink" Target="https://drive.google.com/file/d/1B1BDJ3xpTUxYra6GLX-HqTiLugPwCpiP/view?usp=drivesdk" TargetMode="External"/><Relationship Id="rId912" Type="http://schemas.openxmlformats.org/officeDocument/2006/relationships/hyperlink" Target="https://drive.google.com/file/d/1sHtpK27GFw38qwcY6p0hUsXIbj1YZCnr/view?usp=drivesdk" TargetMode="External"/><Relationship Id="rId911" Type="http://schemas.openxmlformats.org/officeDocument/2006/relationships/hyperlink" Target="https://drive.google.com/file/d/1F3GhXlKGIItFC7WZIJxGGtgm80PJVi0C/view?usp=drivesdk" TargetMode="External"/><Relationship Id="rId1213" Type="http://schemas.openxmlformats.org/officeDocument/2006/relationships/hyperlink" Target="https://drive.google.com/file/d/1pmljbskGsa4Busqm6VeI6FXH8AeP-MK3/view?usp=drivesdk" TargetMode="External"/><Relationship Id="rId1697" Type="http://schemas.openxmlformats.org/officeDocument/2006/relationships/hyperlink" Target="https://drive.google.com/file/d/1tjavZMjgyMPmB-FetcBMINHkiZTo3fjZ/view?usp=drivesdk" TargetMode="External"/><Relationship Id="rId1214" Type="http://schemas.openxmlformats.org/officeDocument/2006/relationships/hyperlink" Target="https://drive.google.com/file/d/1HK0a823ph94lXQRIemShm3B0vp9cUF_y/view?usp=drivesdk" TargetMode="External"/><Relationship Id="rId1698" Type="http://schemas.openxmlformats.org/officeDocument/2006/relationships/hyperlink" Target="https://drive.google.com/file/d/1oOuirp1qmC6kiXWorkllRHru_4Wny4an/view?usp=drivesdk" TargetMode="External"/><Relationship Id="rId1215" Type="http://schemas.openxmlformats.org/officeDocument/2006/relationships/hyperlink" Target="https://drive.google.com/file/d/1WxeduIu3_Z7jYygvsp7f7YAks0vdypAh/view?usp=drivesdk" TargetMode="External"/><Relationship Id="rId1699" Type="http://schemas.openxmlformats.org/officeDocument/2006/relationships/hyperlink" Target="https://drive.google.com/file/d/15E5DGG_aiZNBJZxCprmigY4bWriaGe-0/view?usp=drivesdk" TargetMode="External"/><Relationship Id="rId1216" Type="http://schemas.openxmlformats.org/officeDocument/2006/relationships/hyperlink" Target="https://drive.google.com/file/d/1xfuTgXpCgBWFBN_uNT919ba5XD-rO0YP/view?usp=drivesdk" TargetMode="External"/><Relationship Id="rId1217" Type="http://schemas.openxmlformats.org/officeDocument/2006/relationships/hyperlink" Target="https://drive.google.com/file/d/1n1RC1G4RUqX7-iHKby0bFOWg0NNW5OVZ/view?usp=drivesdk" TargetMode="External"/><Relationship Id="rId1218" Type="http://schemas.openxmlformats.org/officeDocument/2006/relationships/hyperlink" Target="https://drive.google.com/file/d/1cLz4TmiiDYpZUtPsuAC_6l2mwXNjuF0R/view?usp=drivesdk" TargetMode="External"/><Relationship Id="rId1219" Type="http://schemas.openxmlformats.org/officeDocument/2006/relationships/hyperlink" Target="https://drive.google.com/file/d/1vtZzdjQ_R7lgNnPhZ1O_QU2ws2IUH5SU/view?usp=drivesdk" TargetMode="External"/><Relationship Id="rId866" Type="http://schemas.openxmlformats.org/officeDocument/2006/relationships/hyperlink" Target="https://drive.google.com/file/d/17MjZSH2D_6E5ZfPF1vo4sPvF3tnUkZpA/view?usp=drivesdk" TargetMode="External"/><Relationship Id="rId865" Type="http://schemas.openxmlformats.org/officeDocument/2006/relationships/hyperlink" Target="https://drive.google.com/file/d/1zswXUliI3Xv5y8fB7W5IicBbErrnDevH/view?usp=drivesdk" TargetMode="External"/><Relationship Id="rId864" Type="http://schemas.openxmlformats.org/officeDocument/2006/relationships/hyperlink" Target="https://drive.google.com/file/d/1mu3Sige7Vb4TQMxISSy183i3kL7YOlmY/view?usp=drivesdk" TargetMode="External"/><Relationship Id="rId863" Type="http://schemas.openxmlformats.org/officeDocument/2006/relationships/hyperlink" Target="https://drive.google.com/file/d/1LVEURO_uR4Mm8lT1lG7gvLc0oWbJy_2Y/view?usp=drivesdk" TargetMode="External"/><Relationship Id="rId869" Type="http://schemas.openxmlformats.org/officeDocument/2006/relationships/hyperlink" Target="https://drive.google.com/file/d/1nNR5k02UwKd-i4Ee6dKpvAUysnFAjOS_/view?usp=drivesdk" TargetMode="External"/><Relationship Id="rId868" Type="http://schemas.openxmlformats.org/officeDocument/2006/relationships/hyperlink" Target="https://drive.google.com/file/d/1XZFzEheJHSvAU94gdWIWtzvcpsc9HH2g/view?usp=drivesdk" TargetMode="External"/><Relationship Id="rId867" Type="http://schemas.openxmlformats.org/officeDocument/2006/relationships/hyperlink" Target="https://drive.google.com/file/d/1-97TGgqJ4JPX7LvNV5P7LBddjuJy2_GZ/view?usp=drivesdk" TargetMode="External"/><Relationship Id="rId1690" Type="http://schemas.openxmlformats.org/officeDocument/2006/relationships/hyperlink" Target="https://drive.google.com/file/d/1TXiyibee_mCv0Q-xlBsKdGpG1a9kPFlZ/view?usp=drivesdk" TargetMode="External"/><Relationship Id="rId1691" Type="http://schemas.openxmlformats.org/officeDocument/2006/relationships/hyperlink" Target="https://drive.google.com/file/d/1doWfRS52o4lWDeNgLbMzcwUcvZN95mij/view?usp=drivesdk" TargetMode="External"/><Relationship Id="rId1692" Type="http://schemas.openxmlformats.org/officeDocument/2006/relationships/hyperlink" Target="https://drive.google.com/file/d/1T9QFFjD2TI5qPRlA_Wu-DauLydtDyDLb/view?usp=drivesdk" TargetMode="External"/><Relationship Id="rId862" Type="http://schemas.openxmlformats.org/officeDocument/2006/relationships/hyperlink" Target="https://drive.google.com/file/d/1ae8WXQMwj4WJODjDyP2YHvR6FtZdU9Jd/view?usp=drivesdk" TargetMode="External"/><Relationship Id="rId1693" Type="http://schemas.openxmlformats.org/officeDocument/2006/relationships/hyperlink" Target="https://drive.google.com/file/d/1YuexgbY9Os8f1QAD8VSA4eT1znSHKIxB/view?usp=drivesdk" TargetMode="External"/><Relationship Id="rId861" Type="http://schemas.openxmlformats.org/officeDocument/2006/relationships/hyperlink" Target="https://drive.google.com/file/d/1hUgWUvFH22d0wfisyUTokcYRzH1w2SNC/view?usp=drivesdk" TargetMode="External"/><Relationship Id="rId1210" Type="http://schemas.openxmlformats.org/officeDocument/2006/relationships/hyperlink" Target="https://drive.google.com/file/d/1rKNAqM9quMO3gSpOcjPPITWZivUdN5ZR/view?usp=drivesdk" TargetMode="External"/><Relationship Id="rId1694" Type="http://schemas.openxmlformats.org/officeDocument/2006/relationships/hyperlink" Target="https://drive.google.com/file/d/1dCYbvvqlfZFX7qRo2VS1GDavoMPUPPYt/view?usp=drivesdk" TargetMode="External"/><Relationship Id="rId860" Type="http://schemas.openxmlformats.org/officeDocument/2006/relationships/hyperlink" Target="https://drive.google.com/file/d/1dFotv9cppO6MFie32MD2b3iGogrik8Lj/view?usp=drivesdk" TargetMode="External"/><Relationship Id="rId1211" Type="http://schemas.openxmlformats.org/officeDocument/2006/relationships/hyperlink" Target="https://drive.google.com/file/d/1U5q8quh9kuukxflzk2xONO3qAPrVDAsI/view?usp=drivesdk" TargetMode="External"/><Relationship Id="rId1695" Type="http://schemas.openxmlformats.org/officeDocument/2006/relationships/hyperlink" Target="https://drive.google.com/file/d/1zf3uwYLfr4h8FO9cltRpbtETtO1epWmg/view?usp=drivesdk" TargetMode="External"/><Relationship Id="rId1212" Type="http://schemas.openxmlformats.org/officeDocument/2006/relationships/hyperlink" Target="https://drive.google.com/file/d/1th_qMIH3hZmShIf6hc_vCStuvcerZan-/view?usp=drivesdk" TargetMode="External"/><Relationship Id="rId1696" Type="http://schemas.openxmlformats.org/officeDocument/2006/relationships/hyperlink" Target="https://drive.google.com/file/d/1D4R_mWHgJ1V2CBcWd9smc42IlIBascrE/view?usp=drivesdk" TargetMode="External"/><Relationship Id="rId1202" Type="http://schemas.openxmlformats.org/officeDocument/2006/relationships/hyperlink" Target="https://drive.google.com/file/d/1SpRi5F0R-hC0-soZBZGzTJOIQ0vg25Dt/view?usp=drivesdk" TargetMode="External"/><Relationship Id="rId1686" Type="http://schemas.openxmlformats.org/officeDocument/2006/relationships/hyperlink" Target="https://drive.google.com/file/d/1oHifD3JIat2IfZzHO7FYCvhEz1eOKAbi/view?usp=drivesdk" TargetMode="External"/><Relationship Id="rId1203" Type="http://schemas.openxmlformats.org/officeDocument/2006/relationships/hyperlink" Target="https://drive.google.com/file/d/1VYNqVMa9nZzJG9uCluObZz6MtpcOJuqI/view?usp=drivesdk" TargetMode="External"/><Relationship Id="rId1687" Type="http://schemas.openxmlformats.org/officeDocument/2006/relationships/hyperlink" Target="https://drive.google.com/file/d/1-Ddrmw_E16hELzn0da908m5A1YCZnKio/view?usp=drivesdk" TargetMode="External"/><Relationship Id="rId1204" Type="http://schemas.openxmlformats.org/officeDocument/2006/relationships/hyperlink" Target="https://drive.google.com/file/d/1UscxEWvh1C774q89oz5BPH02nDkM-TfO/view?usp=drivesdk" TargetMode="External"/><Relationship Id="rId1688" Type="http://schemas.openxmlformats.org/officeDocument/2006/relationships/hyperlink" Target="https://drive.google.com/file/d/1rnCbW0ldKJ9cNAS1eD-0j7RTdirNTbXJ/view?usp=drivesdk" TargetMode="External"/><Relationship Id="rId1205" Type="http://schemas.openxmlformats.org/officeDocument/2006/relationships/hyperlink" Target="https://drive.google.com/file/d/1DXbOyY2LIraNnnVLcKRRD8JxQVXqrL3z/view?usp=drivesdk" TargetMode="External"/><Relationship Id="rId1689" Type="http://schemas.openxmlformats.org/officeDocument/2006/relationships/hyperlink" Target="https://drive.google.com/file/d/1CuteDyGUCqoqNgIDNjnYOOONLH5yuxNC/view?usp=drivesdk" TargetMode="External"/><Relationship Id="rId1206" Type="http://schemas.openxmlformats.org/officeDocument/2006/relationships/hyperlink" Target="https://drive.google.com/file/d/1bxBPcXEg6ud90ThxLCMzVfpFjbwIRPyH/view?usp=drivesdk" TargetMode="External"/><Relationship Id="rId1207" Type="http://schemas.openxmlformats.org/officeDocument/2006/relationships/hyperlink" Target="https://drive.google.com/file/d/19zajlntwTBnfRfdo7vv38yY-AND7g-Jn/view?usp=drivesdk" TargetMode="External"/><Relationship Id="rId1208" Type="http://schemas.openxmlformats.org/officeDocument/2006/relationships/hyperlink" Target="https://drive.google.com/file/d/1jMFd2gE86vL4OlXzcxrSA94nSsrMqyb9/view?usp=drivesdk" TargetMode="External"/><Relationship Id="rId1209" Type="http://schemas.openxmlformats.org/officeDocument/2006/relationships/hyperlink" Target="https://drive.google.com/file/d/1gwvywemLnJezR7en_nG7Weyi3pHis4gK/view?usp=drivesdk" TargetMode="External"/><Relationship Id="rId855" Type="http://schemas.openxmlformats.org/officeDocument/2006/relationships/hyperlink" Target="https://drive.google.com/file/d/1y0dkvz0DQBHdFzDolaoNrTnr6LAHAfEv/view?usp=drivesdk" TargetMode="External"/><Relationship Id="rId854" Type="http://schemas.openxmlformats.org/officeDocument/2006/relationships/hyperlink" Target="https://drive.google.com/file/d/1h9PBfni8AnLioaRxab-n9zmI2TU_TFI1/view?usp=drivesdk" TargetMode="External"/><Relationship Id="rId853" Type="http://schemas.openxmlformats.org/officeDocument/2006/relationships/hyperlink" Target="https://drive.google.com/file/d/1WPQaXV91T7H8EC0oB8_L5oSCFryghxYC/view?usp=drivesdk" TargetMode="External"/><Relationship Id="rId852" Type="http://schemas.openxmlformats.org/officeDocument/2006/relationships/hyperlink" Target="https://drive.google.com/file/d/1qHy2O9ZvB5Qsd5RcpDlXnCZkC2EGVYya/view?usp=drivesdk" TargetMode="External"/><Relationship Id="rId859" Type="http://schemas.openxmlformats.org/officeDocument/2006/relationships/hyperlink" Target="https://drive.google.com/file/d/1NED2zajuFJocqEgEiewk-t6ihc3pHUVO/view?usp=drivesdk" TargetMode="External"/><Relationship Id="rId858" Type="http://schemas.openxmlformats.org/officeDocument/2006/relationships/hyperlink" Target="https://drive.google.com/file/d/1megE0ZxrI7nZPurhNZae8B-x6M71SLlm/view?usp=drivesdk" TargetMode="External"/><Relationship Id="rId857" Type="http://schemas.openxmlformats.org/officeDocument/2006/relationships/hyperlink" Target="https://drive.google.com/file/d/1xE0C8LzBf30n3f9lNZeNCaCdeo-pDeW-/view?usp=drivesdk" TargetMode="External"/><Relationship Id="rId856" Type="http://schemas.openxmlformats.org/officeDocument/2006/relationships/hyperlink" Target="https://drive.google.com/file/d/125j8ugycEz8ywP-JS0iKxVlDPpN5amCt/view?usp=drivesdk" TargetMode="External"/><Relationship Id="rId1680" Type="http://schemas.openxmlformats.org/officeDocument/2006/relationships/hyperlink" Target="https://drive.google.com/file/d/1FtZ_vP9JekVTvdYw3pHLqtAKttgDAjxV/view?usp=drivesdk" TargetMode="External"/><Relationship Id="rId1681" Type="http://schemas.openxmlformats.org/officeDocument/2006/relationships/hyperlink" Target="https://drive.google.com/file/d/11R30sASG0B8I6sZ5SWn_Y4sOFbyVgFM3/view?usp=drivesdk" TargetMode="External"/><Relationship Id="rId851" Type="http://schemas.openxmlformats.org/officeDocument/2006/relationships/hyperlink" Target="https://drive.google.com/file/d/19qJqnOZCLp5piK6ayUjQRoRT1LBrTfew/view?usp=drivesdk" TargetMode="External"/><Relationship Id="rId1682" Type="http://schemas.openxmlformats.org/officeDocument/2006/relationships/hyperlink" Target="https://drive.google.com/file/d/1SwC3FRe1LoFXzu1hc0SIhIIqOktCw4QB/view?usp=drivesdk" TargetMode="External"/><Relationship Id="rId850" Type="http://schemas.openxmlformats.org/officeDocument/2006/relationships/hyperlink" Target="https://drive.google.com/file/d/1Bj17AKvwHRZUsFqLkPZNb1BAsMNVLWAg/view?usp=drivesdk" TargetMode="External"/><Relationship Id="rId1683" Type="http://schemas.openxmlformats.org/officeDocument/2006/relationships/hyperlink" Target="https://drive.google.com/file/d/1r4zAbdvhUb9i5_OAT0-A9ylLCIQie5MQ/view?usp=drivesdk" TargetMode="External"/><Relationship Id="rId1200" Type="http://schemas.openxmlformats.org/officeDocument/2006/relationships/hyperlink" Target="https://drive.google.com/file/d/1jNPSJLmyp8AvllAbhTHC7aMJOB7X7YeY/view?usp=drivesdk" TargetMode="External"/><Relationship Id="rId1684" Type="http://schemas.openxmlformats.org/officeDocument/2006/relationships/hyperlink" Target="https://drive.google.com/file/d/1XN8Ps7DZe6DEKA1g3yNfsImBx-PvXcSs/view?usp=drivesdk" TargetMode="External"/><Relationship Id="rId1201" Type="http://schemas.openxmlformats.org/officeDocument/2006/relationships/hyperlink" Target="https://drive.google.com/file/d/1i3_06YsumqRvnPePSbUnaW-5plbjfGb6/view?usp=drivesdk" TargetMode="External"/><Relationship Id="rId1685" Type="http://schemas.openxmlformats.org/officeDocument/2006/relationships/hyperlink" Target="https://drive.google.com/file/d/1Ceatt3su79EQvj_-m1DVNmjT6Efc5JRW/view?usp=drivesdk" TargetMode="External"/><Relationship Id="rId1235" Type="http://schemas.openxmlformats.org/officeDocument/2006/relationships/hyperlink" Target="https://drive.google.com/file/d/14Ig-D52geO59saESeJxPuJYolxbgLfLT/view?usp=drivesdk" TargetMode="External"/><Relationship Id="rId1236" Type="http://schemas.openxmlformats.org/officeDocument/2006/relationships/hyperlink" Target="https://drive.google.com/file/d/1rbLDWHZi4GWthrAFHkEGDrn5dUjJ7sTN/view?usp=drivesdk" TargetMode="External"/><Relationship Id="rId1237" Type="http://schemas.openxmlformats.org/officeDocument/2006/relationships/hyperlink" Target="https://drive.google.com/file/d/1g21n2mhUCj5OoEZ9ES6F9nPnBxzaY3UY/view?usp=drivesdk" TargetMode="External"/><Relationship Id="rId1238" Type="http://schemas.openxmlformats.org/officeDocument/2006/relationships/hyperlink" Target="https://drive.google.com/file/d/1dY86RIBDZq0KbSNJsFcZufI49VOhpKjy/view?usp=drivesdk" TargetMode="External"/><Relationship Id="rId1239" Type="http://schemas.openxmlformats.org/officeDocument/2006/relationships/hyperlink" Target="https://drive.google.com/file/d/17dfF-vLBtzxSM09lsUGcX25W4iWAx7wq/view?usp=drivesdk" TargetMode="External"/><Relationship Id="rId409" Type="http://schemas.openxmlformats.org/officeDocument/2006/relationships/hyperlink" Target="https://drive.google.com/file/d/1veNHsUfb8hbPuF7VOc3MkWltXLLE0dXY/view?usp=drivesdk" TargetMode="External"/><Relationship Id="rId404" Type="http://schemas.openxmlformats.org/officeDocument/2006/relationships/hyperlink" Target="https://drive.google.com/file/d/1hUGtbfcC2U9-qihELMelXj8n62E3iCNg/view?usp=drivesdk" TargetMode="External"/><Relationship Id="rId888" Type="http://schemas.openxmlformats.org/officeDocument/2006/relationships/hyperlink" Target="https://drive.google.com/file/d/1bpwZWvgZUuSYlrAXPWWG42P5aw-zsFF0/view?usp=drivesdk" TargetMode="External"/><Relationship Id="rId403" Type="http://schemas.openxmlformats.org/officeDocument/2006/relationships/hyperlink" Target="https://drive.google.com/file/d/1aMHmyDm8YxtIAblEg8oBzDx7lKWr8eRG/view?usp=drivesdk" TargetMode="External"/><Relationship Id="rId887" Type="http://schemas.openxmlformats.org/officeDocument/2006/relationships/hyperlink" Target="https://drive.google.com/file/d/1L6_j5qBm4gHNj60q84trqoXMR5lgRGWb/view?usp=drivesdk" TargetMode="External"/><Relationship Id="rId402" Type="http://schemas.openxmlformats.org/officeDocument/2006/relationships/hyperlink" Target="https://drive.google.com/file/d/1-FZEpN-FFxV3ZSmUZuJHRd12lpbSciGh/view?usp=drivesdk" TargetMode="External"/><Relationship Id="rId886" Type="http://schemas.openxmlformats.org/officeDocument/2006/relationships/hyperlink" Target="https://drive.google.com/file/d/1JiWOvyvkfzFURC1gRfV6yxKnpcFHpoKX/view?usp=drivesdk" TargetMode="External"/><Relationship Id="rId401" Type="http://schemas.openxmlformats.org/officeDocument/2006/relationships/hyperlink" Target="https://drive.google.com/file/d/1Pz-1bECRjhqbXzn2NbeZUN2kleBI8T1v/view?usp=drivesdk" TargetMode="External"/><Relationship Id="rId885" Type="http://schemas.openxmlformats.org/officeDocument/2006/relationships/hyperlink" Target="https://drive.google.com/file/d/1pJ7IFtXCEnjO-YZkWhGxJ36czkNgy07a/view?usp=drivesdk" TargetMode="External"/><Relationship Id="rId408" Type="http://schemas.openxmlformats.org/officeDocument/2006/relationships/hyperlink" Target="https://drive.google.com/file/d/1-_QetwpGU8_1twtZEKVesiPjERYKNKl3/view?usp=drivesdk" TargetMode="External"/><Relationship Id="rId407" Type="http://schemas.openxmlformats.org/officeDocument/2006/relationships/hyperlink" Target="https://drive.google.com/file/d/1DX5TkhNHUXkYSgBN6ZT6wR85zb8jT8hr/view?usp=drivesdk" TargetMode="External"/><Relationship Id="rId406" Type="http://schemas.openxmlformats.org/officeDocument/2006/relationships/hyperlink" Target="https://drive.google.com/file/d/1xiLDyA-iI0mR9Pnuc5k0ZZ1XicDjhW0V/view?usp=drivesdk" TargetMode="External"/><Relationship Id="rId405" Type="http://schemas.openxmlformats.org/officeDocument/2006/relationships/hyperlink" Target="https://drive.google.com/file/d/1JZxqbYfXAVa6ASWdOe9Ls6MlhHkhahny/view?usp=drivesdk" TargetMode="External"/><Relationship Id="rId889" Type="http://schemas.openxmlformats.org/officeDocument/2006/relationships/hyperlink" Target="https://drive.google.com/file/d/1q49NP3wP4fUp4x0WHMuiIR99i7NV-o4h/view?usp=drivesdk" TargetMode="External"/><Relationship Id="rId880" Type="http://schemas.openxmlformats.org/officeDocument/2006/relationships/hyperlink" Target="https://drive.google.com/file/d/1zgxzcRc_FmKWG_1KXBoLJFJm6LcIoghO/view?usp=drivesdk" TargetMode="External"/><Relationship Id="rId1230" Type="http://schemas.openxmlformats.org/officeDocument/2006/relationships/hyperlink" Target="https://drive.google.com/file/d/1pC796Qixke7vbOQW237skZEyZDC0bjGN/view?usp=drivesdk" TargetMode="External"/><Relationship Id="rId400" Type="http://schemas.openxmlformats.org/officeDocument/2006/relationships/hyperlink" Target="https://drive.google.com/file/d/1f1fw7rk85-Q3Q-CCqS52GwPIGRznqIbn/view?usp=drivesdk" TargetMode="External"/><Relationship Id="rId884" Type="http://schemas.openxmlformats.org/officeDocument/2006/relationships/hyperlink" Target="https://drive.google.com/file/d/1LlPLDLOGvI2fadtprVjbmgarS7e_tA5P/view?usp=drivesdk" TargetMode="External"/><Relationship Id="rId1231" Type="http://schemas.openxmlformats.org/officeDocument/2006/relationships/hyperlink" Target="https://drive.google.com/file/d/1qWd2zUfjbe-E8htCcpwYs450hqhuHk4u/view?usp=drivesdk" TargetMode="External"/><Relationship Id="rId883" Type="http://schemas.openxmlformats.org/officeDocument/2006/relationships/hyperlink" Target="https://drive.google.com/file/d/1WG8YzflIsMDjsI1aPf9jQfPuNn6nrv3D/view?usp=drivesdk" TargetMode="External"/><Relationship Id="rId1232" Type="http://schemas.openxmlformats.org/officeDocument/2006/relationships/hyperlink" Target="https://drive.google.com/file/d/1Z9dYAA2xzrNmohaKnJtYyJhd6RgBZ3r7/view?usp=drivesdk" TargetMode="External"/><Relationship Id="rId882" Type="http://schemas.openxmlformats.org/officeDocument/2006/relationships/hyperlink" Target="https://drive.google.com/file/d/1PO-LrK_xWiMmkppkkj7BcN76ZAMzHOyo/view?usp=drivesdk" TargetMode="External"/><Relationship Id="rId1233" Type="http://schemas.openxmlformats.org/officeDocument/2006/relationships/hyperlink" Target="https://drive.google.com/file/d/1Z9MPXjIQ_yR88DTnSJc2hMStbCRF4V0h/view?usp=drivesdk" TargetMode="External"/><Relationship Id="rId881" Type="http://schemas.openxmlformats.org/officeDocument/2006/relationships/hyperlink" Target="https://drive.google.com/file/d/1Vc0OXnsawXXytz0r3mFWJGSvCleMIAfe/view?usp=drivesdk" TargetMode="External"/><Relationship Id="rId1234" Type="http://schemas.openxmlformats.org/officeDocument/2006/relationships/hyperlink" Target="https://drive.google.com/file/d/1kzp1V5-R0OpdgAH0vMZWI6fY2mp-S-dg/view?usp=drivesdk" TargetMode="External"/><Relationship Id="rId1224" Type="http://schemas.openxmlformats.org/officeDocument/2006/relationships/hyperlink" Target="https://drive.google.com/file/d/1qdkITL5fctxE67t3wZyR93vstv4MVqus/view?usp=drivesdk" TargetMode="External"/><Relationship Id="rId1225" Type="http://schemas.openxmlformats.org/officeDocument/2006/relationships/hyperlink" Target="https://drive.google.com/file/d/1zkuOqpFCaWI6_PmjOyaGLyoBsP6EagXt/view?usp=drivesdk" TargetMode="External"/><Relationship Id="rId1226" Type="http://schemas.openxmlformats.org/officeDocument/2006/relationships/hyperlink" Target="https://drive.google.com/file/d/1VoKD9Z2-c7HIQGjI2uIPeP1ApKfAOMe6/view?usp=drivesdk" TargetMode="External"/><Relationship Id="rId1227" Type="http://schemas.openxmlformats.org/officeDocument/2006/relationships/hyperlink" Target="https://drive.google.com/file/d/12vzhu1d3BYY2caa-Srz40d2RaskYdwRU/view?usp=drivesdk" TargetMode="External"/><Relationship Id="rId1228" Type="http://schemas.openxmlformats.org/officeDocument/2006/relationships/hyperlink" Target="https://drive.google.com/file/d/1qGSG1aoyrrA9bVSAiOvpn0o3M0P1xGF-/view?usp=drivesdk" TargetMode="External"/><Relationship Id="rId1229" Type="http://schemas.openxmlformats.org/officeDocument/2006/relationships/hyperlink" Target="https://drive.google.com/file/d/1RyaZqCIupHrgrLLCB-J3UeOmArJmQy1f/view?usp=drivesdk" TargetMode="External"/><Relationship Id="rId877" Type="http://schemas.openxmlformats.org/officeDocument/2006/relationships/hyperlink" Target="https://drive.google.com/file/d/1gZx_FFmEekWY-WwPnO191IFOTHeXRe__/view?usp=drivesdk" TargetMode="External"/><Relationship Id="rId876" Type="http://schemas.openxmlformats.org/officeDocument/2006/relationships/hyperlink" Target="https://drive.google.com/file/d/17voVUxgGpQKIH2EJoqBPKeWUFrc3cHtU/view?usp=drivesdk" TargetMode="External"/><Relationship Id="rId875" Type="http://schemas.openxmlformats.org/officeDocument/2006/relationships/hyperlink" Target="https://drive.google.com/file/d/1Jkbp0IzBs6FNNvdhYrwPb1fRHu1yPKhf/view?usp=drivesdk" TargetMode="External"/><Relationship Id="rId874" Type="http://schemas.openxmlformats.org/officeDocument/2006/relationships/hyperlink" Target="https://drive.google.com/file/d/1INAEynCSf9ABb98RvLDO0Db0FZsQNqXy/view?usp=drivesdk" TargetMode="External"/><Relationship Id="rId879" Type="http://schemas.openxmlformats.org/officeDocument/2006/relationships/hyperlink" Target="https://drive.google.com/file/d/1hRZ7jRpmh6rSG9uXYQNT7Gp4Raz-oUy6/view?usp=drivesdk" TargetMode="External"/><Relationship Id="rId878" Type="http://schemas.openxmlformats.org/officeDocument/2006/relationships/hyperlink" Target="https://drive.google.com/file/d/1iOybo4un5OaMLzBlhiClQTEFF6e_Rsoc/view?usp=drivesdk" TargetMode="External"/><Relationship Id="rId873" Type="http://schemas.openxmlformats.org/officeDocument/2006/relationships/hyperlink" Target="https://drive.google.com/file/d/1Nmn3wi3QUl-_wQAlbeolYzcJjwM5iXpz/view?usp=drivesdk" TargetMode="External"/><Relationship Id="rId1220" Type="http://schemas.openxmlformats.org/officeDocument/2006/relationships/hyperlink" Target="https://drive.google.com/file/d/1H3C1gD-p5yS9hjhHEFNZU-sVU3oDqIaP/view?usp=drivesdk" TargetMode="External"/><Relationship Id="rId872" Type="http://schemas.openxmlformats.org/officeDocument/2006/relationships/hyperlink" Target="https://drive.google.com/file/d/1rI-t1kCvEef8ws2Ua1qr7szCKBO7D1Be/view?usp=drivesdk" TargetMode="External"/><Relationship Id="rId1221" Type="http://schemas.openxmlformats.org/officeDocument/2006/relationships/hyperlink" Target="https://drive.google.com/file/d/1ROhSabYeZ7EmWFY3OxPvlFIO-CnTJvIH/view?usp=drivesdk" TargetMode="External"/><Relationship Id="rId871" Type="http://schemas.openxmlformats.org/officeDocument/2006/relationships/hyperlink" Target="https://drive.google.com/file/d/1Odib53blY2wAb3XSBwwZrwImXzQm7ZVU/view?usp=drivesdk" TargetMode="External"/><Relationship Id="rId1222" Type="http://schemas.openxmlformats.org/officeDocument/2006/relationships/hyperlink" Target="https://drive.google.com/file/d/1nHeQlK_XoIJ5o77pJXqDxdVmxPLVQ_YX/view?usp=drivesdk" TargetMode="External"/><Relationship Id="rId870" Type="http://schemas.openxmlformats.org/officeDocument/2006/relationships/hyperlink" Target="https://drive.google.com/file/d/1Xfh9QBHLUsaLcxHleg_0bv8FP5oXVTHM/view?usp=drivesdk" TargetMode="External"/><Relationship Id="rId1223" Type="http://schemas.openxmlformats.org/officeDocument/2006/relationships/hyperlink" Target="https://drive.google.com/file/d/1308EhhBC-lwwM66a9AFiWQYXTbYAdvyh/view?usp=drivesdk" TargetMode="External"/><Relationship Id="rId1653" Type="http://schemas.openxmlformats.org/officeDocument/2006/relationships/hyperlink" Target="https://drive.google.com/file/d/1Pzqf_RYFxBAeB4AFHtfEkW9jAPGPv2Bx/view?usp=drivesdk" TargetMode="External"/><Relationship Id="rId1654" Type="http://schemas.openxmlformats.org/officeDocument/2006/relationships/hyperlink" Target="https://drive.google.com/file/d/1KFG8wasgErN4MtuD3NonQ27Z3pT-rxOJ/view?usp=drivesdk" TargetMode="External"/><Relationship Id="rId1655" Type="http://schemas.openxmlformats.org/officeDocument/2006/relationships/hyperlink" Target="https://drive.google.com/file/d/1jbl4x0n1goq8kisA8bQywLb5EDrFY_bN/view?usp=drivesdk" TargetMode="External"/><Relationship Id="rId1656" Type="http://schemas.openxmlformats.org/officeDocument/2006/relationships/hyperlink" Target="https://drive.google.com/file/d/1vs1uuLeyoSQfokaziqxu88cvL6I-B6q5/view?usp=drivesdk" TargetMode="External"/><Relationship Id="rId1657" Type="http://schemas.openxmlformats.org/officeDocument/2006/relationships/hyperlink" Target="https://drive.google.com/file/d/11iDGDVgnIVZ3f1AsAGDAbtUJfIdm7vWw/view?usp=drivesdk" TargetMode="External"/><Relationship Id="rId1658" Type="http://schemas.openxmlformats.org/officeDocument/2006/relationships/hyperlink" Target="https://drive.google.com/file/d/1YUlQCv6ACyLarllt6UC55MK3-f5VRXD_/view?usp=drivesdk" TargetMode="External"/><Relationship Id="rId1659" Type="http://schemas.openxmlformats.org/officeDocument/2006/relationships/hyperlink" Target="https://drive.google.com/file/d/1YqOHwv7nl0ZO7YShTVx58qUQt_xwH9sJ/view?usp=drivesdk" TargetMode="External"/><Relationship Id="rId829" Type="http://schemas.openxmlformats.org/officeDocument/2006/relationships/hyperlink" Target="https://drive.google.com/file/d/1pdELvWWP70swxWGVuSC4BqTzcNvDoI_6/view?usp=drivesdk" TargetMode="External"/><Relationship Id="rId828" Type="http://schemas.openxmlformats.org/officeDocument/2006/relationships/hyperlink" Target="https://drive.google.com/file/d/1CzgUUbXOnh2RjEblJs1Bw3F5B17E-dmt/view?usp=drivesdk" TargetMode="External"/><Relationship Id="rId827" Type="http://schemas.openxmlformats.org/officeDocument/2006/relationships/hyperlink" Target="https://drive.google.com/file/d/10BpD8ipOFiPAc8mfidjZfiB7mDcyEv7F/view?usp=drivesdk" TargetMode="External"/><Relationship Id="rId822" Type="http://schemas.openxmlformats.org/officeDocument/2006/relationships/hyperlink" Target="https://drive.google.com/file/d/1cfjCSY6WPuT65u_vrXcbJDqu_WPZvWbt/view?usp=drivesdk" TargetMode="External"/><Relationship Id="rId821" Type="http://schemas.openxmlformats.org/officeDocument/2006/relationships/hyperlink" Target="https://drive.google.com/file/d/1SoxFoRUOVjTKziAvCbCsXGFZphajdY7F/view?usp=drivesdk" TargetMode="External"/><Relationship Id="rId820" Type="http://schemas.openxmlformats.org/officeDocument/2006/relationships/hyperlink" Target="https://drive.google.com/file/d/13bKo1vGqOpZwkpdaSSS2KUbB80rtN6ZD/view?usp=drivesdk" TargetMode="External"/><Relationship Id="rId826" Type="http://schemas.openxmlformats.org/officeDocument/2006/relationships/hyperlink" Target="https://drive.google.com/file/d/1pgNcbuq_0aBhIixpbj6WGcYZhPeSDYUf/view?usp=drivesdk" TargetMode="External"/><Relationship Id="rId825" Type="http://schemas.openxmlformats.org/officeDocument/2006/relationships/hyperlink" Target="https://drive.google.com/file/d/1ja2UKJC6jcRKfHE_2Qc1g311z4CaIclk/view?usp=drivesdk" TargetMode="External"/><Relationship Id="rId824" Type="http://schemas.openxmlformats.org/officeDocument/2006/relationships/hyperlink" Target="https://drive.google.com/file/d/1WlfODTyhm_kgnANAhRD2BEqDyeyZEXPW/view?usp=drivesdk" TargetMode="External"/><Relationship Id="rId823" Type="http://schemas.openxmlformats.org/officeDocument/2006/relationships/hyperlink" Target="https://drive.google.com/file/d/1GDOf4Wbpt2lSHwYbdFQE8iFQPrxU2CZ3/view?usp=drivesdk" TargetMode="External"/><Relationship Id="rId1650" Type="http://schemas.openxmlformats.org/officeDocument/2006/relationships/hyperlink" Target="https://drive.google.com/file/d/1AlBiXe5bfpVBkKR2_xmGHNq7ExTjbV1T/view?usp=drivesdk" TargetMode="External"/><Relationship Id="rId1651" Type="http://schemas.openxmlformats.org/officeDocument/2006/relationships/hyperlink" Target="https://drive.google.com/file/d/1u8zOh7a1yonowGMPPQw4c_mxnOST4X_d/view?usp=drivesdk" TargetMode="External"/><Relationship Id="rId1652" Type="http://schemas.openxmlformats.org/officeDocument/2006/relationships/hyperlink" Target="https://drive.google.com/file/d/1khIjZkj3OqWVp96phigPQP4WmjZnh8Cx/view?usp=drivesdk" TargetMode="External"/><Relationship Id="rId1642" Type="http://schemas.openxmlformats.org/officeDocument/2006/relationships/hyperlink" Target="https://drive.google.com/file/d/1mIeBRMk8NgCMbUve2Y7zAb93djNP4VwZ/view?usp=drivesdk" TargetMode="External"/><Relationship Id="rId1643" Type="http://schemas.openxmlformats.org/officeDocument/2006/relationships/hyperlink" Target="https://drive.google.com/file/d/1QW2RAlxJtlWfPBINHYxZefuWZO5-pTBh/view?usp=drivesdk" TargetMode="External"/><Relationship Id="rId1644" Type="http://schemas.openxmlformats.org/officeDocument/2006/relationships/hyperlink" Target="https://drive.google.com/file/d/1bfQ8vW4QfG98KSLc6Q4zvR8Jve4S9faT/view?usp=drivesdk" TargetMode="External"/><Relationship Id="rId1645" Type="http://schemas.openxmlformats.org/officeDocument/2006/relationships/hyperlink" Target="https://drive.google.com/file/d/1-0bzAXmRDpSy_CBIrYK38o1OR6wnYfbq/view?usp=drivesdk" TargetMode="External"/><Relationship Id="rId1646" Type="http://schemas.openxmlformats.org/officeDocument/2006/relationships/hyperlink" Target="https://drive.google.com/file/d/1CdgUVzFHMg79MK1HQZW40rfMFbRJsQEJ/view?usp=drivesdk" TargetMode="External"/><Relationship Id="rId1647" Type="http://schemas.openxmlformats.org/officeDocument/2006/relationships/hyperlink" Target="https://drive.google.com/file/d/1ypVZkzGnHlPnTtdN42BKl_M8t__H1Mku/view?usp=drivesdk" TargetMode="External"/><Relationship Id="rId1648" Type="http://schemas.openxmlformats.org/officeDocument/2006/relationships/hyperlink" Target="https://drive.google.com/file/d/1BI8rGmuGx5aWBgZv0xZcOuPNQH_rmQuw/view?usp=drivesdk" TargetMode="External"/><Relationship Id="rId1649" Type="http://schemas.openxmlformats.org/officeDocument/2006/relationships/hyperlink" Target="https://drive.google.com/file/d/11sL2Z7IPtJHqXttlLPJjONBnw8SjmkV2/view?usp=drivesdk" TargetMode="External"/><Relationship Id="rId819" Type="http://schemas.openxmlformats.org/officeDocument/2006/relationships/hyperlink" Target="https://drive.google.com/file/d/19rakNztNeZQdp9QQQISrLOY3AbzSZCGS/view?usp=drivesdk" TargetMode="External"/><Relationship Id="rId818" Type="http://schemas.openxmlformats.org/officeDocument/2006/relationships/hyperlink" Target="https://drive.google.com/file/d/1lksLEITmSR3hlJ9AgutJMnxKEjTJigJU/view?usp=drivesdk" TargetMode="External"/><Relationship Id="rId817" Type="http://schemas.openxmlformats.org/officeDocument/2006/relationships/hyperlink" Target="https://drive.google.com/file/d/1hvs-oq-PXFb7kwdJvTpFDoBfdQ3wLPA8/view?usp=drivesdk" TargetMode="External"/><Relationship Id="rId816" Type="http://schemas.openxmlformats.org/officeDocument/2006/relationships/hyperlink" Target="https://drive.google.com/file/d/1AoAYtTXmnIIAgsExWU6q0505FOCNyroi/view?usp=drivesdk" TargetMode="External"/><Relationship Id="rId811" Type="http://schemas.openxmlformats.org/officeDocument/2006/relationships/hyperlink" Target="https://drive.google.com/file/d/1nKzb52OIVgzjCv5UTi7PP_SAKLxtaLxY/view?usp=drivesdk" TargetMode="External"/><Relationship Id="rId810" Type="http://schemas.openxmlformats.org/officeDocument/2006/relationships/hyperlink" Target="https://drive.google.com/file/d/1ah1zNeuvJPenTZczFNRGASm5ahLiDGJ0/view?usp=drivesdk" TargetMode="External"/><Relationship Id="rId815" Type="http://schemas.openxmlformats.org/officeDocument/2006/relationships/hyperlink" Target="https://drive.google.com/file/d/1dP8PDVkkFhZ5QA-qKTZbXq-OYqHMJcpO/view?usp=drivesdk" TargetMode="External"/><Relationship Id="rId814" Type="http://schemas.openxmlformats.org/officeDocument/2006/relationships/hyperlink" Target="https://drive.google.com/file/d/1vJNLOqznBqRRYtQ-ndNBai8KqrW0Ug1k/view?usp=drivesdk" TargetMode="External"/><Relationship Id="rId813" Type="http://schemas.openxmlformats.org/officeDocument/2006/relationships/hyperlink" Target="https://drive.google.com/file/d/1GGX8md4r59kGcBMH8I6gsvMNInrbn9RV/view?usp=drivesdk" TargetMode="External"/><Relationship Id="rId812" Type="http://schemas.openxmlformats.org/officeDocument/2006/relationships/hyperlink" Target="https://drive.google.com/file/d/1yb8FTmckQ6aOxp7i-N7jbJE2Nk4cElkZ/view?usp=drivesdk" TargetMode="External"/><Relationship Id="rId1640" Type="http://schemas.openxmlformats.org/officeDocument/2006/relationships/hyperlink" Target="https://drive.google.com/file/d/1SUsfseQ3daU7-mCMh-0l1p7WFj190mF5/view?usp=drivesdk" TargetMode="External"/><Relationship Id="rId1641" Type="http://schemas.openxmlformats.org/officeDocument/2006/relationships/hyperlink" Target="https://drive.google.com/file/d/19YhRBwBQExfA3JfuFp4FVeXWpNlU_i5K/view?usp=drivesdk" TargetMode="External"/><Relationship Id="rId1675" Type="http://schemas.openxmlformats.org/officeDocument/2006/relationships/hyperlink" Target="https://drive.google.com/file/d/1H-VXbB_mT2yuLsFrvPUqyh6JPlNJTieG/view?usp=drivesdk" TargetMode="External"/><Relationship Id="rId1676" Type="http://schemas.openxmlformats.org/officeDocument/2006/relationships/hyperlink" Target="https://drive.google.com/file/d/1QzsnqOD2vTXJeVA9E52caciCNqmAUd6t/view?usp=drivesdk" TargetMode="External"/><Relationship Id="rId1677" Type="http://schemas.openxmlformats.org/officeDocument/2006/relationships/hyperlink" Target="https://drive.google.com/file/d/1i6YyTQJ7ZvnugOx6qc5tkpmdS9psMcdP/view?usp=drivesdk" TargetMode="External"/><Relationship Id="rId1678" Type="http://schemas.openxmlformats.org/officeDocument/2006/relationships/hyperlink" Target="https://drive.google.com/file/d/1AQeVl-Ml_ULDFbuFxQojRU-uEkfiZ37J/view?usp=drivesdk" TargetMode="External"/><Relationship Id="rId1679" Type="http://schemas.openxmlformats.org/officeDocument/2006/relationships/hyperlink" Target="https://drive.google.com/file/d/1KWgKqTN7aBuTXBfhYD1eVXpgfykyL6Sn/view?usp=drivesdk" TargetMode="External"/><Relationship Id="rId849" Type="http://schemas.openxmlformats.org/officeDocument/2006/relationships/hyperlink" Target="https://drive.google.com/file/d/1o7Ooq2rLfhX5OvxQ-aWJg6pM9JKao4hG/view?usp=drivesdk" TargetMode="External"/><Relationship Id="rId844" Type="http://schemas.openxmlformats.org/officeDocument/2006/relationships/hyperlink" Target="https://drive.google.com/file/d/1CezxdIgcDwLoFwbz7hlqmZW8XXzmn1lr/view?usp=drivesdk" TargetMode="External"/><Relationship Id="rId843" Type="http://schemas.openxmlformats.org/officeDocument/2006/relationships/hyperlink" Target="https://drive.google.com/file/d/1EDfMakGTBFUTY4wbxtk_z2e0tZBFLmZ8/view?usp=drivesdk" TargetMode="External"/><Relationship Id="rId842" Type="http://schemas.openxmlformats.org/officeDocument/2006/relationships/hyperlink" Target="https://drive.google.com/file/d/1UBNiCpma9wE66HiYMVld3nZeqj-gAsMr/view?usp=drivesdk" TargetMode="External"/><Relationship Id="rId841" Type="http://schemas.openxmlformats.org/officeDocument/2006/relationships/hyperlink" Target="https://drive.google.com/file/d/1yrOtM5uY7U_NepeAlklAkdpaMIzHy3y8/view?usp=drivesdk" TargetMode="External"/><Relationship Id="rId848" Type="http://schemas.openxmlformats.org/officeDocument/2006/relationships/hyperlink" Target="https://drive.google.com/file/d/1AIMuQAcUcxjtd3jIl_NoPmv68PklXbM1/view?usp=drivesdk" TargetMode="External"/><Relationship Id="rId847" Type="http://schemas.openxmlformats.org/officeDocument/2006/relationships/hyperlink" Target="https://drive.google.com/file/d/18exc7CzMCA5H1B5yB9TD1HnKLRmdZ_iI/view?usp=drivesdk" TargetMode="External"/><Relationship Id="rId846" Type="http://schemas.openxmlformats.org/officeDocument/2006/relationships/hyperlink" Target="https://drive.google.com/file/d/10tS7drlMYrZvPjSQxuweRyUIu9tEfyTU/view?usp=drivesdk" TargetMode="External"/><Relationship Id="rId845" Type="http://schemas.openxmlformats.org/officeDocument/2006/relationships/hyperlink" Target="https://drive.google.com/file/d/19Qnk_s6zXS-IsKCiDSijBApPe3PmjMCg/view?usp=drivesdk" TargetMode="External"/><Relationship Id="rId1670" Type="http://schemas.openxmlformats.org/officeDocument/2006/relationships/hyperlink" Target="https://drive.google.com/file/d/1ljZEpWY03Bnl_h65TRDatDX7Xwa4dzdV/view?usp=drivesdk" TargetMode="External"/><Relationship Id="rId840" Type="http://schemas.openxmlformats.org/officeDocument/2006/relationships/hyperlink" Target="https://drive.google.com/file/d/1AdNARlaju6RN6i9Z9LgpzkCfOS3rp15B/view?usp=drivesdk" TargetMode="External"/><Relationship Id="rId1671" Type="http://schemas.openxmlformats.org/officeDocument/2006/relationships/hyperlink" Target="https://drive.google.com/file/d/1h4MYm0yA6OKbOomC8ZDmiePj3RSSXuFY/view?usp=drivesdk" TargetMode="External"/><Relationship Id="rId1672" Type="http://schemas.openxmlformats.org/officeDocument/2006/relationships/hyperlink" Target="https://drive.google.com/file/d/1sEYITq2DfptPqTPIyDEe40lFOgD4T8E8/view?usp=drivesdk" TargetMode="External"/><Relationship Id="rId1673" Type="http://schemas.openxmlformats.org/officeDocument/2006/relationships/hyperlink" Target="https://drive.google.com/file/d/1AteAvDP20uBffFN3ynf6Tg2ePiqbEgsQ/view?usp=drivesdk" TargetMode="External"/><Relationship Id="rId1674" Type="http://schemas.openxmlformats.org/officeDocument/2006/relationships/hyperlink" Target="https://drive.google.com/file/d/1Qcfz36a20apsrmc07lgqK8_Hsmhgwuc9/view?usp=drivesdk" TargetMode="External"/><Relationship Id="rId1664" Type="http://schemas.openxmlformats.org/officeDocument/2006/relationships/hyperlink" Target="https://drive.google.com/file/d/1qb27Qjhmx2147zitVgSCJG2JvcjG5j1f/view?usp=drivesdk" TargetMode="External"/><Relationship Id="rId1665" Type="http://schemas.openxmlformats.org/officeDocument/2006/relationships/hyperlink" Target="https://drive.google.com/file/d/1M3vvjRJzlSbbxJCcDx0C4yqersde-gXT/view?usp=drivesdk" TargetMode="External"/><Relationship Id="rId1666" Type="http://schemas.openxmlformats.org/officeDocument/2006/relationships/hyperlink" Target="https://drive.google.com/file/d/1FSWqJ95tbQQeORDgg7bQP8PgEs4IHq3M/view?usp=drivesdk" TargetMode="External"/><Relationship Id="rId1667" Type="http://schemas.openxmlformats.org/officeDocument/2006/relationships/hyperlink" Target="https://drive.google.com/file/d/1YKIdBRZHJmINp2kXtpEaam2wtgGKtRcS/view?usp=drivesdk" TargetMode="External"/><Relationship Id="rId1668" Type="http://schemas.openxmlformats.org/officeDocument/2006/relationships/hyperlink" Target="https://drive.google.com/file/d/11_w6hT6V_Mnp2zRnenSn5xuWlKIO7F6N/view?usp=drivesdk" TargetMode="External"/><Relationship Id="rId1669" Type="http://schemas.openxmlformats.org/officeDocument/2006/relationships/hyperlink" Target="https://drive.google.com/file/d/15cgLB_Zfu3t7Zb6GLTANCjRWNgcwGat_/view?usp=drivesdk" TargetMode="External"/><Relationship Id="rId839" Type="http://schemas.openxmlformats.org/officeDocument/2006/relationships/hyperlink" Target="https://drive.google.com/file/d/1rSJ8upEcVLIvAmOTPdweaJNOlHcqTkYU/view?usp=drivesdk" TargetMode="External"/><Relationship Id="rId838" Type="http://schemas.openxmlformats.org/officeDocument/2006/relationships/hyperlink" Target="https://drive.google.com/file/d/14fMO3AuV8K2OSp3EHxyBjORsUmx6i4f9/view?usp=drivesdk" TargetMode="External"/><Relationship Id="rId833" Type="http://schemas.openxmlformats.org/officeDocument/2006/relationships/hyperlink" Target="https://drive.google.com/file/d/1Lk47515Q1G2ZDM-T5DtIUpUFqfjRxghK/view?usp=drivesdk" TargetMode="External"/><Relationship Id="rId832" Type="http://schemas.openxmlformats.org/officeDocument/2006/relationships/hyperlink" Target="https://drive.google.com/file/d/1IbVGdTNxEUH2AopAc80t0aDXXutJYRdp/view?usp=drivesdk" TargetMode="External"/><Relationship Id="rId831" Type="http://schemas.openxmlformats.org/officeDocument/2006/relationships/hyperlink" Target="https://drive.google.com/file/d/13Ujid_RU1igmSFkBTysERVb6EUbrWfhk/view?usp=drivesdk" TargetMode="External"/><Relationship Id="rId830" Type="http://schemas.openxmlformats.org/officeDocument/2006/relationships/hyperlink" Target="https://drive.google.com/file/d/1Aw6vlzxFcHOd4FrJ7pd0hI8epcv8MKSV/view?usp=drivesdk" TargetMode="External"/><Relationship Id="rId837" Type="http://schemas.openxmlformats.org/officeDocument/2006/relationships/hyperlink" Target="https://drive.google.com/file/d/10fJ93YgqqrvgytAgy6GEYYZWQK-NF4hY/view?usp=drivesdk" TargetMode="External"/><Relationship Id="rId836" Type="http://schemas.openxmlformats.org/officeDocument/2006/relationships/hyperlink" Target="https://drive.google.com/file/d/1n6m41_EX6KGArTimAcH9RnJhO4KYydX0/view?usp=drivesdk" TargetMode="External"/><Relationship Id="rId835" Type="http://schemas.openxmlformats.org/officeDocument/2006/relationships/hyperlink" Target="https://drive.google.com/file/d/1uVN0Ie9TnV0vLw9SeOyLvEswpyT96471/view?usp=drivesdk" TargetMode="External"/><Relationship Id="rId834" Type="http://schemas.openxmlformats.org/officeDocument/2006/relationships/hyperlink" Target="https://drive.google.com/file/d/1tXidCiZJfMdCbF8-Wj8RNjDHvWax15_S/view?usp=drivesdk" TargetMode="External"/><Relationship Id="rId1660" Type="http://schemas.openxmlformats.org/officeDocument/2006/relationships/hyperlink" Target="https://drive.google.com/file/d/1_1uruJ7kpK3CENNg7sWUFIEAslX-hNuv/view?usp=drivesdk" TargetMode="External"/><Relationship Id="rId1661" Type="http://schemas.openxmlformats.org/officeDocument/2006/relationships/hyperlink" Target="https://drive.google.com/file/d/1TuVc5UK925-wvPwXVRuj68GVoKVVFqMu/view?usp=drivesdk" TargetMode="External"/><Relationship Id="rId1662" Type="http://schemas.openxmlformats.org/officeDocument/2006/relationships/hyperlink" Target="https://drive.google.com/file/d/1J7NcxaVZeC8e8NNiHRx6vT335c0XBcmL/view?usp=drivesdk" TargetMode="External"/><Relationship Id="rId1663" Type="http://schemas.openxmlformats.org/officeDocument/2006/relationships/hyperlink" Target="https://drive.google.com/file/d/1JkMRfhb8UvKSmWBtk_qzsPmOCu6hrh7o/view?usp=drivesdk" TargetMode="External"/><Relationship Id="rId469" Type="http://schemas.openxmlformats.org/officeDocument/2006/relationships/hyperlink" Target="https://drive.google.com/file/d/1-_V-WCJ8y9RK-_PdWxfMGwdt9LJzLQEZ/view?usp=drivesdk" TargetMode="External"/><Relationship Id="rId468" Type="http://schemas.openxmlformats.org/officeDocument/2006/relationships/hyperlink" Target="https://drive.google.com/file/d/19yYPpOtC8m9aHzBViMywgbgPcTZ1qIwR/view?usp=drivesdk" TargetMode="External"/><Relationship Id="rId467" Type="http://schemas.openxmlformats.org/officeDocument/2006/relationships/hyperlink" Target="https://drive.google.com/file/d/19u8_VfxvZlZluiZRrHfO57EkzVflKCUD/view?usp=drivesdk" TargetMode="External"/><Relationship Id="rId1290" Type="http://schemas.openxmlformats.org/officeDocument/2006/relationships/hyperlink" Target="https://drive.google.com/file/d/1jwOkW-8tAWXRDZxArixdRsN5ENoyjhOM/view?usp=drivesdk" TargetMode="External"/><Relationship Id="rId1291" Type="http://schemas.openxmlformats.org/officeDocument/2006/relationships/hyperlink" Target="https://drive.google.com/file/d/1kJDwtaPJ1SxTbIMuM-VO5JF2l5h4m27Y/view?usp=drivesdk" TargetMode="External"/><Relationship Id="rId1292" Type="http://schemas.openxmlformats.org/officeDocument/2006/relationships/hyperlink" Target="https://drive.google.com/file/d/1YoBfCPOE7tUCUkvtodRoOjN_KdjyNgw0/view?usp=drivesdk" TargetMode="External"/><Relationship Id="rId462" Type="http://schemas.openxmlformats.org/officeDocument/2006/relationships/hyperlink" Target="https://drive.google.com/file/d/1VuUg_fuQ2wi3_ivsOwMdAgESuWDdB8xO/view?usp=drivesdk" TargetMode="External"/><Relationship Id="rId1293" Type="http://schemas.openxmlformats.org/officeDocument/2006/relationships/hyperlink" Target="https://drive.google.com/file/d/1OR0jUCRCdLczyS0XtV9x1APXaAhgGgye/view?usp=drivesdk" TargetMode="External"/><Relationship Id="rId461" Type="http://schemas.openxmlformats.org/officeDocument/2006/relationships/hyperlink" Target="https://drive.google.com/file/d/1J_WHctngR-RN8H98o0GF86Q05WFud9ur/view?usp=drivesdk" TargetMode="External"/><Relationship Id="rId1294" Type="http://schemas.openxmlformats.org/officeDocument/2006/relationships/hyperlink" Target="https://drive.google.com/file/d/1Q3zPO125ha8s2vFmb8FDzZR39YS_RWcW/view?usp=drivesdk" TargetMode="External"/><Relationship Id="rId460" Type="http://schemas.openxmlformats.org/officeDocument/2006/relationships/hyperlink" Target="https://drive.google.com/file/d/18GcteXmQrIG4YK_G_jX1DBiuv1JBLTl0/view?usp=drivesdk" TargetMode="External"/><Relationship Id="rId1295" Type="http://schemas.openxmlformats.org/officeDocument/2006/relationships/hyperlink" Target="https://drive.google.com/file/d/1PZhARnPCllwjpWQE0OQ9zRV8zm0QY2pp/view?usp=drivesdk" TargetMode="External"/><Relationship Id="rId1296" Type="http://schemas.openxmlformats.org/officeDocument/2006/relationships/hyperlink" Target="https://drive.google.com/file/d/1g1bKs0zcVgxI803bGB460fnTVxTAI-uv/view?usp=drivesdk" TargetMode="External"/><Relationship Id="rId466" Type="http://schemas.openxmlformats.org/officeDocument/2006/relationships/hyperlink" Target="https://drive.google.com/file/d/1cBVqJZh9ZTs_Q6mwTZsxuHw3L1xsYzrz/view?usp=drivesdk" TargetMode="External"/><Relationship Id="rId1297" Type="http://schemas.openxmlformats.org/officeDocument/2006/relationships/hyperlink" Target="https://drive.google.com/file/d/1P51KqMF_vl6s_G7Yu7godHqUcLbKg3_G/view?usp=drivesdk" TargetMode="External"/><Relationship Id="rId465" Type="http://schemas.openxmlformats.org/officeDocument/2006/relationships/hyperlink" Target="https://drive.google.com/file/d/1-5s0ojciccBMEL9SLUSl3K2YBPXjtJ80/view?usp=drivesdk" TargetMode="External"/><Relationship Id="rId1298" Type="http://schemas.openxmlformats.org/officeDocument/2006/relationships/hyperlink" Target="https://drive.google.com/file/d/1vDcB5Brlnbl_2bAnRINKxj5HUGnePhsv/view?usp=drivesdk" TargetMode="External"/><Relationship Id="rId464" Type="http://schemas.openxmlformats.org/officeDocument/2006/relationships/hyperlink" Target="https://drive.google.com/file/d/1n-FfXKzjB2fHt1xXG7me1FG5Pi4PVYox/view?usp=drivesdk" TargetMode="External"/><Relationship Id="rId1299" Type="http://schemas.openxmlformats.org/officeDocument/2006/relationships/hyperlink" Target="https://drive.google.com/file/d/1rHerSx65iFepCYzJsNwi6qUVNpt7E3f0/view?usp=drivesdk" TargetMode="External"/><Relationship Id="rId463" Type="http://schemas.openxmlformats.org/officeDocument/2006/relationships/hyperlink" Target="https://drive.google.com/file/d/1U6_X8UeogmMRF607ZA8zhxKes-vzzmf-/view?usp=drivesdk" TargetMode="External"/><Relationship Id="rId459" Type="http://schemas.openxmlformats.org/officeDocument/2006/relationships/hyperlink" Target="https://drive.google.com/file/d/1M58ZBZm9UTD6uP411wpjYaOzIsRRFNkM/view?usp=drivesdk" TargetMode="External"/><Relationship Id="rId458" Type="http://schemas.openxmlformats.org/officeDocument/2006/relationships/hyperlink" Target="https://drive.google.com/file/d/1WsCVSwiB-BbGDnLq6X7TaXnwbLYC4L88/view?usp=drivesdk" TargetMode="External"/><Relationship Id="rId457" Type="http://schemas.openxmlformats.org/officeDocument/2006/relationships/hyperlink" Target="https://drive.google.com/file/d/1iqQ5J4WBaWNqexf592S3mOwpFQucW2w2/view?usp=drivesdk" TargetMode="External"/><Relationship Id="rId456" Type="http://schemas.openxmlformats.org/officeDocument/2006/relationships/hyperlink" Target="https://drive.google.com/file/d/16EbtsevRszGL9SudLqs4yPb91I--LvV8/view?usp=drivesdk" TargetMode="External"/><Relationship Id="rId1280" Type="http://schemas.openxmlformats.org/officeDocument/2006/relationships/hyperlink" Target="https://drive.google.com/file/d/1QjNUJrSNmpYyzz6IFyjPfV47BloMvzbC/view?usp=drivesdk" TargetMode="External"/><Relationship Id="rId1281" Type="http://schemas.openxmlformats.org/officeDocument/2006/relationships/hyperlink" Target="https://drive.google.com/file/d/1nR11E84ZFrBJ5wLdBI02IPO8MdvxH1ER/view?usp=drivesdk" TargetMode="External"/><Relationship Id="rId451" Type="http://schemas.openxmlformats.org/officeDocument/2006/relationships/hyperlink" Target="https://drive.google.com/file/d/1o_9lRamiag8n03oyLpHNNk2n6eHaoBBp/view?usp=drivesdk" TargetMode="External"/><Relationship Id="rId1282" Type="http://schemas.openxmlformats.org/officeDocument/2006/relationships/hyperlink" Target="https://drive.google.com/file/d/1DCqGbxWvP1D0tgZIQsC7Sat0P6Go6Mqp/view?usp=drivesdk" TargetMode="External"/><Relationship Id="rId450" Type="http://schemas.openxmlformats.org/officeDocument/2006/relationships/hyperlink" Target="https://drive.google.com/file/d/1b3GvNnHxFQqDVIS0qlZnkM3pQbd4gWu3/view?usp=drivesdk" TargetMode="External"/><Relationship Id="rId1283" Type="http://schemas.openxmlformats.org/officeDocument/2006/relationships/hyperlink" Target="https://drive.google.com/file/d/1xXY-mdL61HlZqYqHybrgn_51czHtp29p/view?usp=drivesdk" TargetMode="External"/><Relationship Id="rId1284" Type="http://schemas.openxmlformats.org/officeDocument/2006/relationships/hyperlink" Target="https://drive.google.com/file/d/14uvesXuZmNxsPhIfWmStr6E2DfdqGZ4d/view?usp=drivesdk" TargetMode="External"/><Relationship Id="rId1285" Type="http://schemas.openxmlformats.org/officeDocument/2006/relationships/hyperlink" Target="https://drive.google.com/file/d/1BvrNJMdI8Dwoni_eniTUb0Rl2GzDTaKg/view?usp=drivesdk" TargetMode="External"/><Relationship Id="rId455" Type="http://schemas.openxmlformats.org/officeDocument/2006/relationships/hyperlink" Target="https://drive.google.com/file/d/1ATAR1cCzW_ckCl_WzsuqnmaCslMhRFTx/view?usp=drivesdk" TargetMode="External"/><Relationship Id="rId1286" Type="http://schemas.openxmlformats.org/officeDocument/2006/relationships/hyperlink" Target="https://drive.google.com/file/d/1Jw3a9GBiWK4wXnl1To_qxeHldxOJ3qhj/view?usp=drivesdk" TargetMode="External"/><Relationship Id="rId454" Type="http://schemas.openxmlformats.org/officeDocument/2006/relationships/hyperlink" Target="https://drive.google.com/file/d/1e8lzWETGjxPRj4R2p7C85KX3Qdvcaye_/view?usp=drivesdk" TargetMode="External"/><Relationship Id="rId1287" Type="http://schemas.openxmlformats.org/officeDocument/2006/relationships/hyperlink" Target="https://drive.google.com/file/d/1RJ-ETsOYl1OBMRspODINd9JHn02a31nN/view?usp=drivesdk" TargetMode="External"/><Relationship Id="rId453" Type="http://schemas.openxmlformats.org/officeDocument/2006/relationships/hyperlink" Target="https://drive.google.com/file/d/1_-gusMAnLbXhtVCAkYQoPJ0X3cPlRrNg/view?usp=drivesdk" TargetMode="External"/><Relationship Id="rId1288" Type="http://schemas.openxmlformats.org/officeDocument/2006/relationships/hyperlink" Target="https://drive.google.com/file/d/1tuZkH-i__tozfZpCmT3gMwG3wXcLLxju/view?usp=drivesdk" TargetMode="External"/><Relationship Id="rId452" Type="http://schemas.openxmlformats.org/officeDocument/2006/relationships/hyperlink" Target="https://drive.google.com/file/d/1l4FbgpQ6MKQQNOpogvyiWydXeZ8bWafG/view?usp=drivesdk" TargetMode="External"/><Relationship Id="rId1289" Type="http://schemas.openxmlformats.org/officeDocument/2006/relationships/hyperlink" Target="https://drive.google.com/file/d/1KJVrFDm2TBSl2eb3KGsm3CI50Xv5IhnP/view?usp=drivesdk" TargetMode="External"/><Relationship Id="rId491" Type="http://schemas.openxmlformats.org/officeDocument/2006/relationships/hyperlink" Target="https://drive.google.com/file/d/1kYCwDeUfCE8tDcinCXnCy3XOsTONKJ3A/view?usp=drivesdk" TargetMode="External"/><Relationship Id="rId490" Type="http://schemas.openxmlformats.org/officeDocument/2006/relationships/hyperlink" Target="https://drive.google.com/file/d/1MJPSaESVI1OAssibESIaizRPaL6oAdMf/view?usp=drivesdk" TargetMode="External"/><Relationship Id="rId489" Type="http://schemas.openxmlformats.org/officeDocument/2006/relationships/hyperlink" Target="https://drive.google.com/file/d/1ZtA-QhupC4Du72e2Uwe5JEl-M5GnhmMo/view?usp=drivesdk" TargetMode="External"/><Relationship Id="rId484" Type="http://schemas.openxmlformats.org/officeDocument/2006/relationships/hyperlink" Target="https://drive.google.com/file/d/1ZfineM-LN3_dbcU-qALIEzHiaeD4P1MK/view?usp=drivesdk" TargetMode="External"/><Relationship Id="rId483" Type="http://schemas.openxmlformats.org/officeDocument/2006/relationships/hyperlink" Target="https://drive.google.com/file/d/12IQzvYVOVWXGoJpCP-y44xOBryqyP9sN/view?usp=drivesdk" TargetMode="External"/><Relationship Id="rId482" Type="http://schemas.openxmlformats.org/officeDocument/2006/relationships/hyperlink" Target="https://drive.google.com/file/d/12dSItWuW0seZEMhLTQalLlw9MD9M3wQw/view?usp=drivesdk" TargetMode="External"/><Relationship Id="rId481" Type="http://schemas.openxmlformats.org/officeDocument/2006/relationships/hyperlink" Target="https://drive.google.com/file/d/1WzqX-xTNwhz61ghDNCdbmCHC7tQ1uEa6/view?usp=drivesdk" TargetMode="External"/><Relationship Id="rId488" Type="http://schemas.openxmlformats.org/officeDocument/2006/relationships/hyperlink" Target="https://drive.google.com/file/d/1dbloiY-kMnKqzo219HWFgaGqYtbouRry/view?usp=drivesdk" TargetMode="External"/><Relationship Id="rId487" Type="http://schemas.openxmlformats.org/officeDocument/2006/relationships/hyperlink" Target="https://drive.google.com/file/d/1Ur6s2mxuCHnv4JIIk4hgGy4eA6ahcU3z/view?usp=drivesdk" TargetMode="External"/><Relationship Id="rId486" Type="http://schemas.openxmlformats.org/officeDocument/2006/relationships/hyperlink" Target="https://drive.google.com/file/d/1H1VNKBRk51fwVvzAInR56kppsYQYNXSY/view?usp=drivesdk" TargetMode="External"/><Relationship Id="rId485" Type="http://schemas.openxmlformats.org/officeDocument/2006/relationships/hyperlink" Target="https://drive.google.com/file/d/1weVkGO5um7_hzWJgXN2gMRhqBAj3KALu/view?usp=drivesdk" TargetMode="External"/><Relationship Id="rId480" Type="http://schemas.openxmlformats.org/officeDocument/2006/relationships/hyperlink" Target="https://drive.google.com/file/d/1kHqME2K6IwNamHH2qtAJm7OdAFDVZ0rz/view?usp=drivesdk" TargetMode="External"/><Relationship Id="rId479" Type="http://schemas.openxmlformats.org/officeDocument/2006/relationships/hyperlink" Target="https://drive.google.com/file/d/1H0sxZcgEhb54o1sF4caMGTMgy7C3qZQj/view?usp=drivesdk" TargetMode="External"/><Relationship Id="rId478" Type="http://schemas.openxmlformats.org/officeDocument/2006/relationships/hyperlink" Target="https://drive.google.com/file/d/1BdyoUk_hAkRK1wju3CQaUeS3Rp1-T6Y6/view?usp=drivesdk" TargetMode="External"/><Relationship Id="rId473" Type="http://schemas.openxmlformats.org/officeDocument/2006/relationships/hyperlink" Target="https://drive.google.com/file/d/1Gn7MAL78lgT44PkY-Z3Yom1W5Io_lTD6/view?usp=drivesdk" TargetMode="External"/><Relationship Id="rId472" Type="http://schemas.openxmlformats.org/officeDocument/2006/relationships/hyperlink" Target="https://drive.google.com/file/d/1O2VRjn8Inf4UBKM6zaBsbxlRP8R6D8LH/view?usp=drivesdk" TargetMode="External"/><Relationship Id="rId471" Type="http://schemas.openxmlformats.org/officeDocument/2006/relationships/hyperlink" Target="https://drive.google.com/file/d/18MF87Q3Psq63a7CwoFbcGza3u2shHWDK/view?usp=drivesdk" TargetMode="External"/><Relationship Id="rId470" Type="http://schemas.openxmlformats.org/officeDocument/2006/relationships/hyperlink" Target="https://drive.google.com/file/d/1EHtJPDbl4FqAxz2MnoncStEomqmzLI12/view?usp=drivesdk" TargetMode="External"/><Relationship Id="rId477" Type="http://schemas.openxmlformats.org/officeDocument/2006/relationships/hyperlink" Target="https://drive.google.com/file/d/1S28uZtxom3hwgBZEfVbYstTrTMhtws_4/view?usp=drivesdk" TargetMode="External"/><Relationship Id="rId476" Type="http://schemas.openxmlformats.org/officeDocument/2006/relationships/hyperlink" Target="https://drive.google.com/file/d/1RmURmAudtJ9biThBxARDI5r4e1UNi74K/view?usp=drivesdk" TargetMode="External"/><Relationship Id="rId475" Type="http://schemas.openxmlformats.org/officeDocument/2006/relationships/hyperlink" Target="https://drive.google.com/file/d/1L6-imT8FIowSxCQEiAmAC5IZDgPLLgRT/view?usp=drivesdk" TargetMode="External"/><Relationship Id="rId474" Type="http://schemas.openxmlformats.org/officeDocument/2006/relationships/hyperlink" Target="https://drive.google.com/file/d/1JJUEA9nQ1ojbKZgbVQ6hUk_Hb6I2-wzU/view?usp=drivesdk" TargetMode="External"/><Relationship Id="rId1257" Type="http://schemas.openxmlformats.org/officeDocument/2006/relationships/hyperlink" Target="https://drive.google.com/file/d/1E3FPm2Y56RpikOr25x46XZpwM5Y_3xKh/view?usp=drivesdk" TargetMode="External"/><Relationship Id="rId1258" Type="http://schemas.openxmlformats.org/officeDocument/2006/relationships/hyperlink" Target="https://drive.google.com/file/d/1EMoHEFJU-VOyj8wvgHRjr8l_i65_GHbV/view?usp=drivesdk" TargetMode="External"/><Relationship Id="rId1259" Type="http://schemas.openxmlformats.org/officeDocument/2006/relationships/hyperlink" Target="https://drive.google.com/file/d/1MxBPpOsAezTl15uPpSCDPHfqM8Sv4cwE/view?usp=drivesdk" TargetMode="External"/><Relationship Id="rId426" Type="http://schemas.openxmlformats.org/officeDocument/2006/relationships/hyperlink" Target="https://drive.google.com/file/d/1pR8K8eKVBIM7OzjuNC7_c9uwkRnke-a1/view?usp=drivesdk" TargetMode="External"/><Relationship Id="rId425" Type="http://schemas.openxmlformats.org/officeDocument/2006/relationships/hyperlink" Target="https://drive.google.com/file/d/1FPUOJbPska2p3SuuQ4xEnM6SZYTBP7u_/view?usp=drivesdk" TargetMode="External"/><Relationship Id="rId424" Type="http://schemas.openxmlformats.org/officeDocument/2006/relationships/hyperlink" Target="https://drive.google.com/file/d/1TjkLMuCGahbyTVuNdTZ8ie0yJZ_oh6uo/view?usp=drivesdk" TargetMode="External"/><Relationship Id="rId423" Type="http://schemas.openxmlformats.org/officeDocument/2006/relationships/hyperlink" Target="https://drive.google.com/file/d/1FFiSQnK5oSDIIcnEGU9vtpgUAZjqoBy-/view?usp=drivesdk" TargetMode="External"/><Relationship Id="rId429" Type="http://schemas.openxmlformats.org/officeDocument/2006/relationships/hyperlink" Target="https://drive.google.com/file/d/1njPOtEby0Yz76Q2cPpa6Yt6Ih2d4fIYb/view?usp=drivesdk" TargetMode="External"/><Relationship Id="rId428" Type="http://schemas.openxmlformats.org/officeDocument/2006/relationships/hyperlink" Target="https://drive.google.com/file/d/1ciZnhzxas5-yweBAyD7HOjVQlOrpCp7W/view?usp=drivesdk" TargetMode="External"/><Relationship Id="rId427" Type="http://schemas.openxmlformats.org/officeDocument/2006/relationships/hyperlink" Target="https://drive.google.com/file/d/1DiYhNoYLjTwxtjI7NJtKUQBK9vaoL6da/view?usp=drivesdk" TargetMode="External"/><Relationship Id="rId1250" Type="http://schemas.openxmlformats.org/officeDocument/2006/relationships/hyperlink" Target="https://drive.google.com/file/d/1vA93gRKUXSJER_z89GWOJuuCZQk6EJfT/view?usp=drivesdk" TargetMode="External"/><Relationship Id="rId1251" Type="http://schemas.openxmlformats.org/officeDocument/2006/relationships/hyperlink" Target="https://drive.google.com/file/d/1_lqLUPjKUpDsCBAYzFwrOf8sg0up4zF5/view?usp=drivesdk" TargetMode="External"/><Relationship Id="rId1252" Type="http://schemas.openxmlformats.org/officeDocument/2006/relationships/hyperlink" Target="https://drive.google.com/file/d/1ccT9H8Sh0qZxBjXAwLurpwltZzWcUArf/view?usp=drivesdk" TargetMode="External"/><Relationship Id="rId422" Type="http://schemas.openxmlformats.org/officeDocument/2006/relationships/hyperlink" Target="https://drive.google.com/file/d/16EsmU9JHrR1ebfDtDAofbL9IkBaPSxmA/view?usp=drivesdk" TargetMode="External"/><Relationship Id="rId1253" Type="http://schemas.openxmlformats.org/officeDocument/2006/relationships/hyperlink" Target="https://drive.google.com/file/d/1-_c-UakZ9ZAuyLL0mNTUvwlQkrJmzOjD/view?usp=drivesdk" TargetMode="External"/><Relationship Id="rId421" Type="http://schemas.openxmlformats.org/officeDocument/2006/relationships/hyperlink" Target="https://drive.google.com/file/d/1HEuCIWmXn-7IF3MhKjl5pQDUm-uaYgYD/view?usp=drivesdk" TargetMode="External"/><Relationship Id="rId1254" Type="http://schemas.openxmlformats.org/officeDocument/2006/relationships/hyperlink" Target="https://drive.google.com/file/d/1NCJyh31xUXka3C-TxEIWr9bCYno027gW/view?usp=drivesdk" TargetMode="External"/><Relationship Id="rId420" Type="http://schemas.openxmlformats.org/officeDocument/2006/relationships/hyperlink" Target="https://drive.google.com/file/d/1Px7N66OHhQqu6bmrN1EMYvurZhxlEalp/view?usp=drivesdk" TargetMode="External"/><Relationship Id="rId1255" Type="http://schemas.openxmlformats.org/officeDocument/2006/relationships/hyperlink" Target="https://drive.google.com/file/d/15NbSm0KeJBmFV0GX2SKzSB2ReIB7c6FC/view?usp=drivesdk" TargetMode="External"/><Relationship Id="rId1256" Type="http://schemas.openxmlformats.org/officeDocument/2006/relationships/hyperlink" Target="https://drive.google.com/file/d/1Hsrg1iLAdRJ_1FV6VwmXRSy0-2C2Be28/view?usp=drivesdk" TargetMode="External"/><Relationship Id="rId1246" Type="http://schemas.openxmlformats.org/officeDocument/2006/relationships/hyperlink" Target="https://drive.google.com/file/d/1GHG1YvozcImcHmH2vamkCnthVwrI2btD/view?usp=drivesdk" TargetMode="External"/><Relationship Id="rId1247" Type="http://schemas.openxmlformats.org/officeDocument/2006/relationships/hyperlink" Target="https://drive.google.com/file/d/1RVOvYylHgPKf99DBR0z688rSQK9Li2xx/view?usp=drivesdk" TargetMode="External"/><Relationship Id="rId1248" Type="http://schemas.openxmlformats.org/officeDocument/2006/relationships/hyperlink" Target="https://drive.google.com/file/d/11ODtJ7fUyRiFXwX0Ml7oZh_bGU73BE7V/view?usp=drivesdk" TargetMode="External"/><Relationship Id="rId1249" Type="http://schemas.openxmlformats.org/officeDocument/2006/relationships/hyperlink" Target="https://drive.google.com/file/d/1eWqIy8ho9PkI0J8_F_p_J8wUHmBI1Lex/view?usp=drivesdk" TargetMode="External"/><Relationship Id="rId415" Type="http://schemas.openxmlformats.org/officeDocument/2006/relationships/hyperlink" Target="https://drive.google.com/file/d/1OSzkg7gXMCFZUQJqm-eCYnchJyGkmPG8/view?usp=drivesdk" TargetMode="External"/><Relationship Id="rId899" Type="http://schemas.openxmlformats.org/officeDocument/2006/relationships/hyperlink" Target="https://drive.google.com/file/d/10f7Mv6Amsixbw5pCD7VdVAQg2LyMb1cI/view?usp=drivesdk" TargetMode="External"/><Relationship Id="rId414" Type="http://schemas.openxmlformats.org/officeDocument/2006/relationships/hyperlink" Target="https://drive.google.com/file/d/1y9RlEE8GN_Q0jAmVQ51YKWJwngW83B3V/view?usp=drivesdk" TargetMode="External"/><Relationship Id="rId898" Type="http://schemas.openxmlformats.org/officeDocument/2006/relationships/hyperlink" Target="https://drive.google.com/file/d/1kji5TO8mwWU3Gk-mDce555veg86CVJPY/view?usp=drivesdk" TargetMode="External"/><Relationship Id="rId413" Type="http://schemas.openxmlformats.org/officeDocument/2006/relationships/hyperlink" Target="https://drive.google.com/file/d/16FnugkWZbd-pbh3XNPNRkgpebIqNpBix/view?usp=drivesdk" TargetMode="External"/><Relationship Id="rId897" Type="http://schemas.openxmlformats.org/officeDocument/2006/relationships/hyperlink" Target="https://drive.google.com/file/d/1eV1G5HRILQrg_X2wy9kcFJ2kwZUU5thQ/view?usp=drivesdk" TargetMode="External"/><Relationship Id="rId412" Type="http://schemas.openxmlformats.org/officeDocument/2006/relationships/hyperlink" Target="https://drive.google.com/file/d/108Za7o-WQUUdMT1QyjoZvhxbm6brcdLg/view?usp=drivesdk" TargetMode="External"/><Relationship Id="rId896" Type="http://schemas.openxmlformats.org/officeDocument/2006/relationships/hyperlink" Target="https://drive.google.com/file/d/15K_OhCxZAmDfV2OC7UvQ3OePbs7hfYsN/view?usp=drivesdk" TargetMode="External"/><Relationship Id="rId419" Type="http://schemas.openxmlformats.org/officeDocument/2006/relationships/hyperlink" Target="https://drive.google.com/file/d/1B3rPcRGqdsu3f5jBlL6HKEKoEA01olp7/view?usp=drivesdk" TargetMode="External"/><Relationship Id="rId418" Type="http://schemas.openxmlformats.org/officeDocument/2006/relationships/hyperlink" Target="https://drive.google.com/file/d/1jm6UXfU3smOBigkj1DTludxgBwHExfAb/view?usp=drivesdk" TargetMode="External"/><Relationship Id="rId417" Type="http://schemas.openxmlformats.org/officeDocument/2006/relationships/hyperlink" Target="https://drive.google.com/file/d/1HcAqJtxbaQ263fak-qqg34MlR1ikRp9l/view?usp=drivesdk" TargetMode="External"/><Relationship Id="rId416" Type="http://schemas.openxmlformats.org/officeDocument/2006/relationships/hyperlink" Target="https://drive.google.com/file/d/1IIEPbL3ilj6N1YJRaem2ubrjQyTljeFN/view?usp=drivesdk" TargetMode="External"/><Relationship Id="rId891" Type="http://schemas.openxmlformats.org/officeDocument/2006/relationships/hyperlink" Target="https://drive.google.com/file/d/1oojRD39vcDuKZLsEevI9i2jWo2BV3acT/view?usp=drivesdk" TargetMode="External"/><Relationship Id="rId890" Type="http://schemas.openxmlformats.org/officeDocument/2006/relationships/hyperlink" Target="https://drive.google.com/file/d/1P924JPIhBNNAcgDA5JLULUY7phn_Vd1g/view?usp=drivesdk" TargetMode="External"/><Relationship Id="rId1240" Type="http://schemas.openxmlformats.org/officeDocument/2006/relationships/hyperlink" Target="https://drive.google.com/file/d/1ysIL84y4IY9viHNtj81m1nFk-b_6jfVP/view?usp=drivesdk" TargetMode="External"/><Relationship Id="rId1241" Type="http://schemas.openxmlformats.org/officeDocument/2006/relationships/hyperlink" Target="https://drive.google.com/file/d/19YtTTK8S22tluy9O_jd9cPduQXaAIYHR/view?usp=drivesdk" TargetMode="External"/><Relationship Id="rId411" Type="http://schemas.openxmlformats.org/officeDocument/2006/relationships/hyperlink" Target="https://drive.google.com/file/d/1JMtY2L_uv9LKWFLdupFExOLDT8rjazZH/view?usp=drivesdk" TargetMode="External"/><Relationship Id="rId895" Type="http://schemas.openxmlformats.org/officeDocument/2006/relationships/hyperlink" Target="https://drive.google.com/file/d/1GSZU0U1qxB5bOb6T_d_aLCrSf1uvQIH2/view?usp=drivesdk" TargetMode="External"/><Relationship Id="rId1242" Type="http://schemas.openxmlformats.org/officeDocument/2006/relationships/hyperlink" Target="https://drive.google.com/file/d/1wCK1PeBzjm9DxtS2bZ577T6jedwD0edy/view?usp=drivesdk" TargetMode="External"/><Relationship Id="rId410" Type="http://schemas.openxmlformats.org/officeDocument/2006/relationships/hyperlink" Target="https://drive.google.com/file/d/1PmL90ft3-ieZMYis8SOVUePEnVA03j_4/view?usp=drivesdk" TargetMode="External"/><Relationship Id="rId894" Type="http://schemas.openxmlformats.org/officeDocument/2006/relationships/hyperlink" Target="https://drive.google.com/file/d/1xy45A-7RjkeKDVBZvE-jJE8Xyi0slLPP/view?usp=drivesdk" TargetMode="External"/><Relationship Id="rId1243" Type="http://schemas.openxmlformats.org/officeDocument/2006/relationships/hyperlink" Target="https://drive.google.com/file/d/1QnAG4uAFEbiUB2RnB-x-pG0RbtUakpax/view?usp=drivesdk" TargetMode="External"/><Relationship Id="rId893" Type="http://schemas.openxmlformats.org/officeDocument/2006/relationships/hyperlink" Target="https://drive.google.com/file/d/1qE8dfBDKzIPk4vnXQ3_jfps9rSxaKi-9/view?usp=drivesdk" TargetMode="External"/><Relationship Id="rId1244" Type="http://schemas.openxmlformats.org/officeDocument/2006/relationships/hyperlink" Target="https://drive.google.com/file/d/18wRfwpSQO7C_-9ij38yM25tJ96XEFrIl/view?usp=drivesdk" TargetMode="External"/><Relationship Id="rId892" Type="http://schemas.openxmlformats.org/officeDocument/2006/relationships/hyperlink" Target="https://drive.google.com/file/d/1aWYs6n9McyyRKM_tPahlA55VKJCvBcmU/view?usp=drivesdk" TargetMode="External"/><Relationship Id="rId1245" Type="http://schemas.openxmlformats.org/officeDocument/2006/relationships/hyperlink" Target="https://drive.google.com/file/d/1yIz_VFT7mWrrdf8cNvw58xbj-yIB_uIX/view?usp=drivesdk" TargetMode="External"/><Relationship Id="rId1279" Type="http://schemas.openxmlformats.org/officeDocument/2006/relationships/hyperlink" Target="https://drive.google.com/file/d/1eP_7tVjIxq1r0eqvs81jpqebHdifJeAh/view?usp=drivesdk" TargetMode="External"/><Relationship Id="rId448" Type="http://schemas.openxmlformats.org/officeDocument/2006/relationships/hyperlink" Target="https://drive.google.com/file/d/12QxKIcmGGUWV4iyjsxQJTQaMYUIxalRS/view?usp=drivesdk" TargetMode="External"/><Relationship Id="rId447" Type="http://schemas.openxmlformats.org/officeDocument/2006/relationships/hyperlink" Target="https://drive.google.com/file/d/1GN6VbUMtU83RqagKn1paHBXMIDEqwPXa/view?usp=drivesdk" TargetMode="External"/><Relationship Id="rId446" Type="http://schemas.openxmlformats.org/officeDocument/2006/relationships/hyperlink" Target="https://drive.google.com/file/d/1uLNuzrIvR2OuMC5e2Sn0oSWy3ZXIFTkc/view?usp=drivesdk" TargetMode="External"/><Relationship Id="rId445" Type="http://schemas.openxmlformats.org/officeDocument/2006/relationships/hyperlink" Target="https://drive.google.com/file/d/1hlbL8VlriVQGwVFX1wJIOrdvaYYlXCtO/view?usp=drivesdk" TargetMode="External"/><Relationship Id="rId449" Type="http://schemas.openxmlformats.org/officeDocument/2006/relationships/hyperlink" Target="https://drive.google.com/file/d/1GvUJ_f97oa2u3msf42SJd92Zv1oqPNHG/view?usp=drivesdk" TargetMode="External"/><Relationship Id="rId1270" Type="http://schemas.openxmlformats.org/officeDocument/2006/relationships/hyperlink" Target="https://drive.google.com/file/d/13AfZkkK1nebhsvbBMtK1dV_4z3ueyLR_/view?usp=drivesdk" TargetMode="External"/><Relationship Id="rId440" Type="http://schemas.openxmlformats.org/officeDocument/2006/relationships/hyperlink" Target="https://drive.google.com/file/d/1OyJRlASniyi9GWxpVp9mAcXWRSyiFcFj/view?usp=drivesdk" TargetMode="External"/><Relationship Id="rId1271" Type="http://schemas.openxmlformats.org/officeDocument/2006/relationships/hyperlink" Target="https://drive.google.com/file/d/1VRipCT4_MrX9EFzMkASDYF6tjr8iKGCn/view?usp=drivesdk" TargetMode="External"/><Relationship Id="rId1272" Type="http://schemas.openxmlformats.org/officeDocument/2006/relationships/hyperlink" Target="https://drive.google.com/file/d/19LXrlyo7N0x4BcezJP3945alOJDX0ayI/view?usp=drivesdk" TargetMode="External"/><Relationship Id="rId1273" Type="http://schemas.openxmlformats.org/officeDocument/2006/relationships/hyperlink" Target="https://drive.google.com/file/d/1l4m89mLUQMioI-udlGdWdLi6r1Wp9fPF/view?usp=drivesdk" TargetMode="External"/><Relationship Id="rId1274" Type="http://schemas.openxmlformats.org/officeDocument/2006/relationships/hyperlink" Target="https://drive.google.com/file/d/1x8YmcrAOzO3-mffeVz-MiwAz0PXtZGH4/view?usp=drivesdk" TargetMode="External"/><Relationship Id="rId444" Type="http://schemas.openxmlformats.org/officeDocument/2006/relationships/hyperlink" Target="https://drive.google.com/file/d/1b6_NepR57TuHs32W0VzdxbeMhyHT9kWm/view?usp=drivesdk" TargetMode="External"/><Relationship Id="rId1275" Type="http://schemas.openxmlformats.org/officeDocument/2006/relationships/hyperlink" Target="https://drive.google.com/file/d/1rWCgMugWv08McIDn4QP8A3Ij8LuZ6hHP/view?usp=drivesdk" TargetMode="External"/><Relationship Id="rId443" Type="http://schemas.openxmlformats.org/officeDocument/2006/relationships/hyperlink" Target="https://drive.google.com/file/d/1TxhDZAJ8_FMPUHN8oMSeDwmQwSQBVh0v/view?usp=drivesdk" TargetMode="External"/><Relationship Id="rId1276" Type="http://schemas.openxmlformats.org/officeDocument/2006/relationships/hyperlink" Target="https://drive.google.com/file/d/1LH25L4WtkUgHS_ylEv1iNG_pF98fpMTQ/view?usp=drivesdk" TargetMode="External"/><Relationship Id="rId442" Type="http://schemas.openxmlformats.org/officeDocument/2006/relationships/hyperlink" Target="https://drive.google.com/file/d/1-S_37Jc-pIsAHkHcjVglTDFCyjIDYSE-/view?usp=drivesdk" TargetMode="External"/><Relationship Id="rId1277" Type="http://schemas.openxmlformats.org/officeDocument/2006/relationships/hyperlink" Target="https://drive.google.com/file/d/1RhAJSvjebfMLYd08Yk-ZOCOX3MhdjALH/view?usp=drivesdk" TargetMode="External"/><Relationship Id="rId441" Type="http://schemas.openxmlformats.org/officeDocument/2006/relationships/hyperlink" Target="https://drive.google.com/file/d/1-sZW_hVunILV6-Xu_hqw0BXSJAZaBKUx/view?usp=drivesdk" TargetMode="External"/><Relationship Id="rId1278" Type="http://schemas.openxmlformats.org/officeDocument/2006/relationships/hyperlink" Target="https://drive.google.com/file/d/1ryQuaKzx96BKner5pY7L1EHCPmWSKpyG/view?usp=drivesdk" TargetMode="External"/><Relationship Id="rId1268" Type="http://schemas.openxmlformats.org/officeDocument/2006/relationships/hyperlink" Target="https://drive.google.com/file/d/1-3w2kKmw9BuLqiR_2rXrNTRvG8XHjprC/view?usp=drivesdk" TargetMode="External"/><Relationship Id="rId1269" Type="http://schemas.openxmlformats.org/officeDocument/2006/relationships/hyperlink" Target="https://drive.google.com/file/d/199VUhAKBFpJZCfH3R3hZu0EkcggSJrLT/view?usp=drivesdk" TargetMode="External"/><Relationship Id="rId437" Type="http://schemas.openxmlformats.org/officeDocument/2006/relationships/hyperlink" Target="https://drive.google.com/file/d/1C3vN18wNtxkyniWm-Kg-L1AbGzbEwskm/view?usp=drivesdk" TargetMode="External"/><Relationship Id="rId436" Type="http://schemas.openxmlformats.org/officeDocument/2006/relationships/hyperlink" Target="https://drive.google.com/file/d/185V1Ur3cQBuf6qTwgo5aDr0D72SKunje/view?usp=drivesdk" TargetMode="External"/><Relationship Id="rId435" Type="http://schemas.openxmlformats.org/officeDocument/2006/relationships/hyperlink" Target="https://drive.google.com/file/d/1d80RbwhEE-oATR6Eett6PWkd71UOogO3/view?usp=drivesdk" TargetMode="External"/><Relationship Id="rId434" Type="http://schemas.openxmlformats.org/officeDocument/2006/relationships/hyperlink" Target="https://drive.google.com/file/d/1kVd8BX12hAHMXINsd35hjoOhzI-WxQgL/view?usp=drivesdk" TargetMode="External"/><Relationship Id="rId439" Type="http://schemas.openxmlformats.org/officeDocument/2006/relationships/hyperlink" Target="https://drive.google.com/file/d/1k84F_a3GmMkwu86qXXlEPCDRah3JPLDQ/view?usp=drivesdk" TargetMode="External"/><Relationship Id="rId438" Type="http://schemas.openxmlformats.org/officeDocument/2006/relationships/hyperlink" Target="https://drive.google.com/file/d/1S9V_rPc_aPKbaQld30hd1LZJViKaLszy/view?usp=drivesdk" TargetMode="External"/><Relationship Id="rId1260" Type="http://schemas.openxmlformats.org/officeDocument/2006/relationships/hyperlink" Target="https://drive.google.com/file/d/17KgBDP3Kr7FEMwyBuJ0DfjM4uwVLWF0C/view?usp=drivesdk" TargetMode="External"/><Relationship Id="rId1261" Type="http://schemas.openxmlformats.org/officeDocument/2006/relationships/hyperlink" Target="https://drive.google.com/file/d/14Fi7PoslXAEF63R6avTmtuH2Ybi66dUM/view?usp=drivesdk" TargetMode="External"/><Relationship Id="rId1262" Type="http://schemas.openxmlformats.org/officeDocument/2006/relationships/hyperlink" Target="https://drive.google.com/file/d/1CC8o5sQl_QDo3f5CIcd61LTnEpnDrW_a/view?usp=drivesdk" TargetMode="External"/><Relationship Id="rId1263" Type="http://schemas.openxmlformats.org/officeDocument/2006/relationships/hyperlink" Target="https://drive.google.com/file/d/1neGI0drpDnFB7M7IGKPzDeiuBa6cByIC/view?usp=drivesdk" TargetMode="External"/><Relationship Id="rId433" Type="http://schemas.openxmlformats.org/officeDocument/2006/relationships/hyperlink" Target="https://drive.google.com/file/d/1m4Xx2i3U_7DnYnqMHb0nAci2HdHgFeqk/view?usp=drivesdk" TargetMode="External"/><Relationship Id="rId1264" Type="http://schemas.openxmlformats.org/officeDocument/2006/relationships/hyperlink" Target="https://drive.google.com/file/d/1YJFfh7XJmu-Rgeb0dBhlMNCImz9IBK47/view?usp=drivesdk" TargetMode="External"/><Relationship Id="rId432" Type="http://schemas.openxmlformats.org/officeDocument/2006/relationships/hyperlink" Target="https://drive.google.com/file/d/1QTQJ5UbQtFXVR6LvyDdXuEu8aD0J40za/view?usp=drivesdk" TargetMode="External"/><Relationship Id="rId1265" Type="http://schemas.openxmlformats.org/officeDocument/2006/relationships/hyperlink" Target="https://drive.google.com/file/d/18Je5PCToWzYY49By3T5F5NjbPppScMLO/view?usp=drivesdk" TargetMode="External"/><Relationship Id="rId431" Type="http://schemas.openxmlformats.org/officeDocument/2006/relationships/hyperlink" Target="https://drive.google.com/file/d/1hWWSxdAaPSsXFCcLrJu2nIfLXwaRNak4/view?usp=drivesdk" TargetMode="External"/><Relationship Id="rId1266" Type="http://schemas.openxmlformats.org/officeDocument/2006/relationships/hyperlink" Target="https://drive.google.com/file/d/1utmx9SbZSso35WtVlfrpivgh_Y7nOrhZ/view?usp=drivesdk" TargetMode="External"/><Relationship Id="rId430" Type="http://schemas.openxmlformats.org/officeDocument/2006/relationships/hyperlink" Target="https://drive.google.com/file/d/1b17n5vKQCv51jTmyURW7SwxGxym4qD2_/view?usp=drivesdk" TargetMode="External"/><Relationship Id="rId1267" Type="http://schemas.openxmlformats.org/officeDocument/2006/relationships/hyperlink" Target="https://drive.google.com/file/d/1Q52ouivSvRgQdKOlLzRDZmOoi-uQP-n0/view?usp=drivesdk"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4.43" defaultRowHeight="15.75"/>
  <cols>
    <col customWidth="1" min="1" max="14" width="21.57"/>
  </cols>
  <sheetData>
    <row r="1">
      <c r="A1" s="1" t="s">
        <v>0</v>
      </c>
      <c r="B1" s="1" t="s">
        <v>1</v>
      </c>
      <c r="C1" s="1" t="s">
        <v>2</v>
      </c>
      <c r="D1" s="1" t="s">
        <v>3</v>
      </c>
      <c r="E1" s="1" t="s">
        <v>4</v>
      </c>
      <c r="F1" s="1" t="s">
        <v>5</v>
      </c>
      <c r="G1" s="1" t="s">
        <v>6</v>
      </c>
      <c r="H1" s="1" t="s">
        <v>7</v>
      </c>
      <c r="I1" s="2" t="s">
        <v>8</v>
      </c>
      <c r="J1" s="2" t="s">
        <v>9</v>
      </c>
      <c r="K1" s="2" t="s">
        <v>10</v>
      </c>
      <c r="L1" s="2" t="s">
        <v>11</v>
      </c>
    </row>
    <row r="2">
      <c r="A2" s="3">
        <v>44440.36510784722</v>
      </c>
      <c r="B2" s="4" t="s">
        <v>12</v>
      </c>
      <c r="C2" s="4" t="s">
        <v>13</v>
      </c>
      <c r="D2" s="5" t="s">
        <v>14</v>
      </c>
      <c r="E2" s="4" t="s">
        <v>5</v>
      </c>
      <c r="F2" s="4" t="s">
        <v>15</v>
      </c>
      <c r="H2" s="4" t="s">
        <v>16</v>
      </c>
      <c r="I2" s="4" t="s">
        <v>17</v>
      </c>
      <c r="J2" s="6" t="s">
        <v>18</v>
      </c>
      <c r="K2" s="7" t="str">
        <f>HYPERLINK("https://drive.google.com/file/d/1pykhb9Y2myGRrue11pdFs1AWwSV_oYlM/view?usp=drivesdk","Ircham Riyadi, SP, MP")</f>
        <v>Ircham Riyadi, SP, MP</v>
      </c>
      <c r="L2" s="4" t="s">
        <v>19</v>
      </c>
    </row>
    <row r="3">
      <c r="A3" s="3">
        <v>44446.37242849537</v>
      </c>
      <c r="B3" s="4" t="s">
        <v>20</v>
      </c>
      <c r="C3" s="4" t="s">
        <v>21</v>
      </c>
      <c r="D3" s="5" t="s">
        <v>22</v>
      </c>
      <c r="E3" s="4" t="s">
        <v>5</v>
      </c>
      <c r="F3" s="4" t="s">
        <v>23</v>
      </c>
      <c r="H3" s="4" t="s">
        <v>24</v>
      </c>
      <c r="I3" s="4" t="s">
        <v>25</v>
      </c>
      <c r="J3" s="6" t="s">
        <v>26</v>
      </c>
      <c r="K3" s="7" t="str">
        <f>HYPERLINK("https://drive.google.com/file/d/1anTfciwelZMRGU-GYdmvlqZ2fnCpBWbc/view?usp=drivesdk","NIZMAH ASSAGAF,SP.,MSi")</f>
        <v>NIZMAH ASSAGAF,SP.,MSi</v>
      </c>
      <c r="L3" s="4" t="s">
        <v>27</v>
      </c>
    </row>
    <row r="4">
      <c r="A4" s="3">
        <v>44446.37274028936</v>
      </c>
      <c r="B4" s="4" t="s">
        <v>28</v>
      </c>
      <c r="C4" s="4" t="s">
        <v>29</v>
      </c>
      <c r="D4" s="5" t="s">
        <v>30</v>
      </c>
      <c r="E4" s="4" t="s">
        <v>5</v>
      </c>
      <c r="F4" s="4" t="s">
        <v>31</v>
      </c>
      <c r="H4" s="4" t="s">
        <v>32</v>
      </c>
      <c r="I4" s="4" t="s">
        <v>33</v>
      </c>
      <c r="J4" s="6" t="s">
        <v>34</v>
      </c>
      <c r="K4" s="7" t="str">
        <f>HYPERLINK("https://drive.google.com/file/d/1chdQIG-D50soxO_mBzG2qjgPGyP5Cedi/view?usp=drivesdk","Gemawarni, SP")</f>
        <v>Gemawarni, SP</v>
      </c>
      <c r="L4" s="4" t="s">
        <v>35</v>
      </c>
    </row>
    <row r="5">
      <c r="A5" s="3">
        <v>44446.37275052084</v>
      </c>
      <c r="B5" s="4" t="s">
        <v>36</v>
      </c>
      <c r="C5" s="4" t="s">
        <v>37</v>
      </c>
      <c r="D5" s="5" t="s">
        <v>38</v>
      </c>
      <c r="E5" s="4" t="s">
        <v>5</v>
      </c>
      <c r="F5" s="4" t="s">
        <v>39</v>
      </c>
      <c r="H5" s="4" t="s">
        <v>40</v>
      </c>
      <c r="I5" s="4" t="s">
        <v>41</v>
      </c>
      <c r="J5" s="6" t="s">
        <v>42</v>
      </c>
      <c r="K5" s="7" t="str">
        <f>HYPERLINK("https://drive.google.com/file/d/1o1VVeiYCAKAaoRtaXBkId4MxLJDYRoNz/view?usp=drivesdk","Ermi Nur Cahyani, S.TP, M.Si")</f>
        <v>Ermi Nur Cahyani, S.TP, M.Si</v>
      </c>
      <c r="L5" s="4" t="s">
        <v>43</v>
      </c>
    </row>
    <row r="6">
      <c r="A6" s="3">
        <v>44446.372768877314</v>
      </c>
      <c r="B6" s="4" t="s">
        <v>44</v>
      </c>
      <c r="C6" s="4" t="s">
        <v>45</v>
      </c>
      <c r="D6" s="5" t="s">
        <v>46</v>
      </c>
      <c r="E6" s="4" t="s">
        <v>5</v>
      </c>
      <c r="F6" s="4" t="s">
        <v>47</v>
      </c>
      <c r="H6" s="4" t="s">
        <v>48</v>
      </c>
      <c r="I6" s="4" t="s">
        <v>49</v>
      </c>
      <c r="J6" s="6" t="s">
        <v>50</v>
      </c>
      <c r="K6" s="7" t="str">
        <f>HYPERLINK("https://drive.google.com/file/d/1JAMgi8KwbMPxFzQBugLsA-V9h5AFj54k/view?usp=drivesdk","SUFRI, SP., MAP.")</f>
        <v>SUFRI, SP., MAP.</v>
      </c>
      <c r="L6" s="4" t="s">
        <v>51</v>
      </c>
    </row>
    <row r="7">
      <c r="A7" s="3">
        <v>44446.37285677083</v>
      </c>
      <c r="B7" s="4" t="s">
        <v>52</v>
      </c>
      <c r="C7" s="4" t="s">
        <v>53</v>
      </c>
      <c r="D7" s="5" t="s">
        <v>54</v>
      </c>
      <c r="E7" s="4" t="s">
        <v>5</v>
      </c>
      <c r="F7" s="4" t="s">
        <v>55</v>
      </c>
      <c r="H7" s="4" t="s">
        <v>56</v>
      </c>
      <c r="I7" s="4" t="s">
        <v>57</v>
      </c>
      <c r="J7" s="6" t="s">
        <v>58</v>
      </c>
      <c r="K7" s="7" t="str">
        <f>HYPERLINK("https://drive.google.com/file/d/1z8eIWYVZ1iJCnZz2SJLXEkIVgup5SfcF/view?usp=drivesdk","Ir. Edhi Sandra MSi")</f>
        <v>Ir. Edhi Sandra MSi</v>
      </c>
      <c r="L7" s="4" t="s">
        <v>59</v>
      </c>
    </row>
    <row r="8">
      <c r="A8" s="3">
        <v>44446.37289832176</v>
      </c>
      <c r="B8" s="4" t="s">
        <v>60</v>
      </c>
      <c r="C8" s="4" t="s">
        <v>61</v>
      </c>
      <c r="D8" s="5" t="s">
        <v>62</v>
      </c>
      <c r="E8" s="4" t="s">
        <v>5</v>
      </c>
      <c r="H8" s="4" t="s">
        <v>63</v>
      </c>
      <c r="I8" s="4" t="s">
        <v>64</v>
      </c>
      <c r="J8" s="6" t="s">
        <v>65</v>
      </c>
      <c r="K8" s="7" t="str">
        <f>HYPERLINK("https://drive.google.com/file/d/1uDWQG--0aSeViJGmCiKaYqS3yJZOdJGa/view?usp=drivesdk","Rustiyanti")</f>
        <v>Rustiyanti</v>
      </c>
      <c r="L8" s="4" t="s">
        <v>66</v>
      </c>
    </row>
    <row r="9">
      <c r="A9" s="3">
        <v>44446.3729046875</v>
      </c>
      <c r="B9" s="4" t="s">
        <v>67</v>
      </c>
      <c r="C9" s="4" t="s">
        <v>68</v>
      </c>
      <c r="D9" s="5" t="s">
        <v>69</v>
      </c>
      <c r="E9" s="4" t="s">
        <v>5</v>
      </c>
      <c r="F9" s="4" t="s">
        <v>70</v>
      </c>
      <c r="H9" s="4" t="s">
        <v>71</v>
      </c>
      <c r="I9" s="4" t="s">
        <v>72</v>
      </c>
      <c r="J9" s="6" t="s">
        <v>73</v>
      </c>
      <c r="K9" s="7" t="str">
        <f>HYPERLINK("https://drive.google.com/file/d/1mi4a9Xq0VG93vkd3JMDzj_cd3wlY1kpx/view?usp=drivesdk","Sumarso,SP")</f>
        <v>Sumarso,SP</v>
      </c>
      <c r="L9" s="4" t="s">
        <v>74</v>
      </c>
    </row>
    <row r="10">
      <c r="A10" s="3">
        <v>44446.37294144676</v>
      </c>
      <c r="B10" s="4" t="s">
        <v>75</v>
      </c>
      <c r="C10" s="4" t="s">
        <v>76</v>
      </c>
      <c r="D10" s="5" t="s">
        <v>77</v>
      </c>
      <c r="E10" s="4" t="s">
        <v>5</v>
      </c>
      <c r="F10" s="4" t="s">
        <v>78</v>
      </c>
      <c r="I10" s="4" t="s">
        <v>79</v>
      </c>
      <c r="J10" s="6" t="s">
        <v>80</v>
      </c>
      <c r="K10" s="7" t="str">
        <f>HYPERLINK("https://drive.google.com/file/d/1lpF46dA_TflxT8z-G1Q14uhfZFKqMG5r/view?usp=drivesdk","Farid Styawan, S.P.")</f>
        <v>Farid Styawan, S.P.</v>
      </c>
      <c r="L10" s="4" t="s">
        <v>81</v>
      </c>
    </row>
    <row r="11">
      <c r="A11" s="3">
        <v>44446.37298424769</v>
      </c>
      <c r="B11" s="4" t="s">
        <v>82</v>
      </c>
      <c r="C11" s="4" t="s">
        <v>83</v>
      </c>
      <c r="D11" s="5" t="s">
        <v>84</v>
      </c>
      <c r="E11" s="4" t="s">
        <v>5</v>
      </c>
      <c r="F11" s="4" t="s">
        <v>15</v>
      </c>
      <c r="H11" s="4" t="s">
        <v>85</v>
      </c>
      <c r="I11" s="4" t="s">
        <v>86</v>
      </c>
      <c r="J11" s="6" t="s">
        <v>87</v>
      </c>
      <c r="K11" s="7" t="str">
        <f>HYPERLINK("https://drive.google.com/file/d/17gJrRliPUtenQVDHMU2cobMIpr3jU6Ux/view?usp=drivesdk","Aprilidia Rumintang Rajagukguk, SP")</f>
        <v>Aprilidia Rumintang Rajagukguk, SP</v>
      </c>
      <c r="L11" s="4" t="s">
        <v>88</v>
      </c>
    </row>
    <row r="12">
      <c r="A12" s="3">
        <v>44446.37301810185</v>
      </c>
      <c r="B12" s="4" t="s">
        <v>89</v>
      </c>
      <c r="C12" s="4" t="s">
        <v>90</v>
      </c>
      <c r="D12" s="5" t="s">
        <v>91</v>
      </c>
      <c r="E12" s="4" t="s">
        <v>6</v>
      </c>
      <c r="G12" s="4" t="s">
        <v>92</v>
      </c>
      <c r="H12" s="4" t="s">
        <v>93</v>
      </c>
      <c r="I12" s="4" t="s">
        <v>94</v>
      </c>
      <c r="J12" s="6" t="s">
        <v>95</v>
      </c>
      <c r="K12" s="7" t="str">
        <f>HYPERLINK("https://drive.google.com/file/d/1cCVcGolHQmuRMdgura54YA5qfyjtsWC5/view?usp=drivesdk","Miftahul Anwar")</f>
        <v>Miftahul Anwar</v>
      </c>
      <c r="L12" s="4" t="s">
        <v>96</v>
      </c>
    </row>
    <row r="13">
      <c r="A13" s="3">
        <v>44446.37305834491</v>
      </c>
      <c r="B13" s="4" t="s">
        <v>97</v>
      </c>
      <c r="C13" s="4" t="s">
        <v>98</v>
      </c>
      <c r="D13" s="5" t="s">
        <v>99</v>
      </c>
      <c r="E13" s="4" t="s">
        <v>5</v>
      </c>
      <c r="F13" s="4" t="s">
        <v>100</v>
      </c>
      <c r="H13" s="4" t="s">
        <v>101</v>
      </c>
      <c r="I13" s="4" t="s">
        <v>102</v>
      </c>
      <c r="J13" s="6" t="s">
        <v>103</v>
      </c>
      <c r="K13" s="7" t="str">
        <f>HYPERLINK("https://drive.google.com/file/d/1AHQvDdnI0ql-ATL_rJV4zef9jHstbUGx/view?usp=drivesdk","fauzul hamdika, A.Md")</f>
        <v>fauzul hamdika, A.Md</v>
      </c>
      <c r="L13" s="4" t="s">
        <v>104</v>
      </c>
    </row>
    <row r="14">
      <c r="A14" s="3">
        <v>44446.37309026621</v>
      </c>
      <c r="B14" s="4" t="s">
        <v>105</v>
      </c>
      <c r="C14" s="4" t="s">
        <v>106</v>
      </c>
      <c r="D14" s="5" t="s">
        <v>107</v>
      </c>
      <c r="E14" s="4" t="s">
        <v>5</v>
      </c>
      <c r="F14" s="4" t="s">
        <v>15</v>
      </c>
      <c r="H14" s="4" t="s">
        <v>108</v>
      </c>
      <c r="I14" s="4" t="s">
        <v>109</v>
      </c>
      <c r="J14" s="6" t="s">
        <v>110</v>
      </c>
      <c r="K14" s="7" t="str">
        <f>HYPERLINK("https://drive.google.com/file/d/1g-BSQDmjpoGxXUgB5OouBahd2yPiEsRj/view?usp=drivesdk","Tansyah Abadi,S.TP.,MM")</f>
        <v>Tansyah Abadi,S.TP.,MM</v>
      </c>
      <c r="L14" s="4" t="s">
        <v>111</v>
      </c>
    </row>
    <row r="15">
      <c r="A15" s="3">
        <v>44446.37313655093</v>
      </c>
      <c r="B15" s="4" t="s">
        <v>112</v>
      </c>
      <c r="C15" s="4" t="s">
        <v>113</v>
      </c>
      <c r="D15" s="5" t="s">
        <v>114</v>
      </c>
      <c r="E15" s="4" t="s">
        <v>5</v>
      </c>
      <c r="F15" s="4" t="s">
        <v>31</v>
      </c>
      <c r="H15" s="4" t="s">
        <v>115</v>
      </c>
      <c r="I15" s="4" t="s">
        <v>116</v>
      </c>
      <c r="J15" s="6" t="s">
        <v>117</v>
      </c>
      <c r="K15" s="7" t="str">
        <f>HYPERLINK("https://drive.google.com/file/d/1xcUw9D58Fc-2rQVWzeyeCgtMxY-HsQah/view?usp=drivesdk","SITI FATIMAH, SP, MP")</f>
        <v>SITI FATIMAH, SP, MP</v>
      </c>
      <c r="L15" s="4" t="s">
        <v>118</v>
      </c>
    </row>
    <row r="16">
      <c r="A16" s="3">
        <v>44446.37316280093</v>
      </c>
      <c r="B16" s="4" t="s">
        <v>119</v>
      </c>
      <c r="C16" s="4" t="s">
        <v>120</v>
      </c>
      <c r="D16" s="5" t="s">
        <v>121</v>
      </c>
      <c r="E16" s="4" t="s">
        <v>6</v>
      </c>
      <c r="G16" s="4" t="s">
        <v>122</v>
      </c>
      <c r="H16" s="4" t="s">
        <v>123</v>
      </c>
      <c r="I16" s="4" t="s">
        <v>124</v>
      </c>
      <c r="J16" s="6" t="s">
        <v>125</v>
      </c>
      <c r="K16" s="7" t="str">
        <f>HYPERLINK("https://drive.google.com/file/d/1S9_p4VYn4ubABgILeEeQZylcDn0RIYpp/view?usp=drivesdk","Kun Galung Robiulula, SP")</f>
        <v>Kun Galung Robiulula, SP</v>
      </c>
      <c r="L16" s="4" t="s">
        <v>126</v>
      </c>
    </row>
    <row r="17">
      <c r="A17" s="3">
        <v>44446.37319237269</v>
      </c>
      <c r="B17" s="4" t="s">
        <v>127</v>
      </c>
      <c r="C17" s="4" t="s">
        <v>128</v>
      </c>
      <c r="D17" s="5" t="s">
        <v>129</v>
      </c>
      <c r="E17" s="4" t="s">
        <v>5</v>
      </c>
      <c r="F17" s="4" t="s">
        <v>70</v>
      </c>
      <c r="H17" s="4" t="s">
        <v>130</v>
      </c>
      <c r="I17" s="4" t="s">
        <v>131</v>
      </c>
      <c r="J17" s="6" t="s">
        <v>132</v>
      </c>
      <c r="K17" s="7" t="str">
        <f>HYPERLINK("https://drive.google.com/file/d/1nSDygUAvGM4CLkRwF75KppcMF4-rE_S7/view?usp=drivesdk","Dian Maya Sari, S.TP")</f>
        <v>Dian Maya Sari, S.TP</v>
      </c>
      <c r="L17" s="4" t="s">
        <v>133</v>
      </c>
    </row>
    <row r="18">
      <c r="A18" s="3">
        <v>44446.37321292824</v>
      </c>
      <c r="B18" s="4" t="s">
        <v>134</v>
      </c>
      <c r="C18" s="4" t="s">
        <v>135</v>
      </c>
      <c r="D18" s="5" t="s">
        <v>136</v>
      </c>
      <c r="E18" s="4" t="s">
        <v>5</v>
      </c>
      <c r="F18" s="4" t="s">
        <v>70</v>
      </c>
      <c r="H18" s="4" t="s">
        <v>137</v>
      </c>
      <c r="I18" s="4" t="s">
        <v>138</v>
      </c>
      <c r="J18" s="6" t="s">
        <v>139</v>
      </c>
      <c r="K18" s="7" t="str">
        <f>HYPERLINK("https://drive.google.com/file/d/1Txxlcfq-EcReJIrLhZqkk9L8ZeiCALiz/view?usp=drivesdk","Sugino.Sp")</f>
        <v>Sugino.Sp</v>
      </c>
      <c r="L18" s="4" t="s">
        <v>140</v>
      </c>
    </row>
    <row r="19">
      <c r="A19" s="3">
        <v>44446.37322684028</v>
      </c>
      <c r="B19" s="4" t="s">
        <v>141</v>
      </c>
      <c r="C19" s="4" t="s">
        <v>142</v>
      </c>
      <c r="D19" s="5" t="s">
        <v>143</v>
      </c>
      <c r="E19" s="4" t="s">
        <v>5</v>
      </c>
      <c r="F19" s="4" t="s">
        <v>144</v>
      </c>
      <c r="H19" s="4" t="s">
        <v>145</v>
      </c>
      <c r="I19" s="4" t="s">
        <v>146</v>
      </c>
      <c r="J19" s="6" t="s">
        <v>147</v>
      </c>
      <c r="K19" s="7" t="str">
        <f>HYPERLINK("https://drive.google.com/file/d/1vn6JNGkjgThBFy3JvjUi9UTNX3DY9VYT/view?usp=drivesdk","NOFLINDAWATI.SP.MSi")</f>
        <v>NOFLINDAWATI.SP.MSi</v>
      </c>
      <c r="L19" s="4" t="s">
        <v>148</v>
      </c>
    </row>
    <row r="20">
      <c r="A20" s="3">
        <v>44446.37323332176</v>
      </c>
      <c r="B20" s="4" t="s">
        <v>149</v>
      </c>
      <c r="C20" s="4" t="s">
        <v>150</v>
      </c>
      <c r="D20" s="5" t="s">
        <v>151</v>
      </c>
      <c r="E20" s="4" t="s">
        <v>5</v>
      </c>
      <c r="F20" s="4" t="s">
        <v>31</v>
      </c>
      <c r="H20" s="4" t="s">
        <v>152</v>
      </c>
      <c r="I20" s="4" t="s">
        <v>153</v>
      </c>
      <c r="J20" s="6" t="s">
        <v>154</v>
      </c>
      <c r="K20" s="7" t="str">
        <f>HYPERLINK("https://drive.google.com/file/d/1TkeZTqaqedVtlZrmxjetZYiOrn6JUAys/view?usp=drivesdk","SIGMA, S.P., M.Si")</f>
        <v>SIGMA, S.P., M.Si</v>
      </c>
      <c r="L20" s="4" t="s">
        <v>155</v>
      </c>
    </row>
    <row r="21">
      <c r="A21" s="3">
        <v>44446.373266967596</v>
      </c>
      <c r="B21" s="4" t="s">
        <v>156</v>
      </c>
      <c r="C21" s="4" t="s">
        <v>157</v>
      </c>
      <c r="D21" s="5" t="s">
        <v>158</v>
      </c>
      <c r="E21" s="4" t="s">
        <v>5</v>
      </c>
      <c r="F21" s="4" t="s">
        <v>70</v>
      </c>
      <c r="H21" s="4" t="s">
        <v>159</v>
      </c>
      <c r="I21" s="4" t="s">
        <v>160</v>
      </c>
      <c r="J21" s="6" t="s">
        <v>161</v>
      </c>
      <c r="K21" s="7" t="str">
        <f>HYPERLINK("https://drive.google.com/file/d/1Or0xPP9NLPrEp7k3sG-00G8at23xa_MM/view?usp=drivesdk","Anwar syahadat")</f>
        <v>Anwar syahadat</v>
      </c>
      <c r="L21" s="4" t="s">
        <v>162</v>
      </c>
    </row>
    <row r="22">
      <c r="A22" s="3">
        <v>44446.3732837037</v>
      </c>
      <c r="B22" s="4" t="s">
        <v>163</v>
      </c>
      <c r="C22" s="4" t="s">
        <v>164</v>
      </c>
      <c r="D22" s="5" t="s">
        <v>165</v>
      </c>
      <c r="E22" s="4" t="s">
        <v>5</v>
      </c>
      <c r="F22" s="4" t="s">
        <v>70</v>
      </c>
      <c r="H22" s="4" t="s">
        <v>166</v>
      </c>
      <c r="I22" s="4" t="s">
        <v>167</v>
      </c>
      <c r="J22" s="6" t="s">
        <v>168</v>
      </c>
      <c r="K22" s="7" t="str">
        <f>HYPERLINK("https://drive.google.com/file/d/1F7s4mVJkhn42w5UjJ9iSFr6wEUqenFio/view?usp=drivesdk","Eni Puspita,S.TP")</f>
        <v>Eni Puspita,S.TP</v>
      </c>
      <c r="L22" s="4" t="s">
        <v>169</v>
      </c>
    </row>
    <row r="23">
      <c r="A23" s="3">
        <v>44446.37336033565</v>
      </c>
      <c r="B23" s="4" t="s">
        <v>170</v>
      </c>
      <c r="C23" s="4" t="s">
        <v>171</v>
      </c>
      <c r="D23" s="5" t="s">
        <v>172</v>
      </c>
      <c r="E23" s="4" t="s">
        <v>5</v>
      </c>
      <c r="F23" s="4" t="s">
        <v>31</v>
      </c>
      <c r="H23" s="4" t="s">
        <v>173</v>
      </c>
      <c r="I23" s="4" t="s">
        <v>174</v>
      </c>
      <c r="J23" s="6" t="s">
        <v>175</v>
      </c>
      <c r="K23" s="7" t="str">
        <f>HYPERLINK("https://drive.google.com/file/d/1TgfUENXLgCYL9-tOGyccUMIMHTBlny48/view?usp=drivesdk","Mochammad Mulia Haryanto")</f>
        <v>Mochammad Mulia Haryanto</v>
      </c>
      <c r="L23" s="4" t="s">
        <v>176</v>
      </c>
    </row>
    <row r="24">
      <c r="A24" s="3">
        <v>44446.37336574074</v>
      </c>
      <c r="B24" s="4" t="s">
        <v>177</v>
      </c>
      <c r="C24" s="4" t="s">
        <v>178</v>
      </c>
      <c r="D24" s="5" t="s">
        <v>179</v>
      </c>
      <c r="E24" s="4" t="s">
        <v>5</v>
      </c>
      <c r="F24" s="4" t="s">
        <v>55</v>
      </c>
      <c r="H24" s="4" t="s">
        <v>180</v>
      </c>
      <c r="I24" s="4" t="s">
        <v>181</v>
      </c>
      <c r="J24" s="6" t="s">
        <v>182</v>
      </c>
      <c r="K24" s="7" t="str">
        <f>HYPERLINK("https://drive.google.com/file/d/1zoT_5HSSW0B6w6Mhs_JvpU2HFAHpZkHa/view?usp=drivesdk","Lin Nuriah Ginoga")</f>
        <v>Lin Nuriah Ginoga</v>
      </c>
      <c r="L24" s="4" t="s">
        <v>183</v>
      </c>
    </row>
    <row r="25">
      <c r="A25" s="3">
        <v>44446.37336865741</v>
      </c>
      <c r="B25" s="4" t="s">
        <v>184</v>
      </c>
      <c r="C25" s="4" t="s">
        <v>185</v>
      </c>
      <c r="D25" s="5" t="s">
        <v>186</v>
      </c>
      <c r="E25" s="4" t="s">
        <v>5</v>
      </c>
      <c r="F25" s="4" t="s">
        <v>187</v>
      </c>
      <c r="H25" s="4" t="s">
        <v>188</v>
      </c>
      <c r="I25" s="4" t="s">
        <v>189</v>
      </c>
      <c r="J25" s="6" t="s">
        <v>190</v>
      </c>
      <c r="K25" s="7" t="str">
        <f>HYPERLINK("https://drive.google.com/file/d/1rC4f5qo5VP4A8XYd42V39xWAOdsXuegl/view?usp=drivesdk","Ikhlasul Imam")</f>
        <v>Ikhlasul Imam</v>
      </c>
      <c r="L25" s="4" t="s">
        <v>191</v>
      </c>
    </row>
    <row r="26">
      <c r="A26" s="3">
        <v>44446.37341587963</v>
      </c>
      <c r="B26" s="4" t="s">
        <v>192</v>
      </c>
      <c r="C26" s="4" t="s">
        <v>193</v>
      </c>
      <c r="D26" s="5" t="s">
        <v>194</v>
      </c>
      <c r="E26" s="4" t="s">
        <v>5</v>
      </c>
      <c r="H26" s="4" t="s">
        <v>195</v>
      </c>
      <c r="I26" s="4" t="s">
        <v>196</v>
      </c>
      <c r="J26" s="6" t="s">
        <v>197</v>
      </c>
      <c r="K26" s="7" t="str">
        <f>HYPERLINK("https://drive.google.com/file/d/1zsWP-HA-Ea7wWtfKEvua9EwzMdyeSEcF/view?usp=drivesdk","Gusti Mushamarsyah, S.P.M.Si")</f>
        <v>Gusti Mushamarsyah, S.P.M.Si</v>
      </c>
      <c r="L26" s="4" t="s">
        <v>198</v>
      </c>
    </row>
    <row r="27">
      <c r="A27" s="3">
        <v>44446.37344121528</v>
      </c>
      <c r="B27" s="4" t="s">
        <v>199</v>
      </c>
      <c r="C27" s="4" t="s">
        <v>200</v>
      </c>
      <c r="D27" s="5" t="s">
        <v>201</v>
      </c>
      <c r="E27" s="4" t="s">
        <v>5</v>
      </c>
      <c r="F27" s="4" t="s">
        <v>31</v>
      </c>
      <c r="H27" s="4" t="s">
        <v>202</v>
      </c>
      <c r="I27" s="4" t="s">
        <v>203</v>
      </c>
      <c r="J27" s="6" t="s">
        <v>204</v>
      </c>
      <c r="K27" s="7" t="str">
        <f>HYPERLINK("https://drive.google.com/file/d/17QOJZlYF19fetrcOLc4BQBTvG8XfVY0O/view?usp=drivesdk","Lukman Dani Saputro, SP")</f>
        <v>Lukman Dani Saputro, SP</v>
      </c>
      <c r="L27" s="4" t="s">
        <v>205</v>
      </c>
    </row>
    <row r="28">
      <c r="A28" s="3">
        <v>44446.37344510417</v>
      </c>
      <c r="B28" s="4" t="s">
        <v>206</v>
      </c>
      <c r="C28" s="4" t="s">
        <v>207</v>
      </c>
      <c r="D28" s="5" t="s">
        <v>208</v>
      </c>
      <c r="E28" s="4" t="s">
        <v>5</v>
      </c>
      <c r="F28" s="4" t="s">
        <v>70</v>
      </c>
      <c r="H28" s="4" t="s">
        <v>48</v>
      </c>
      <c r="I28" s="4" t="s">
        <v>209</v>
      </c>
      <c r="J28" s="6" t="s">
        <v>210</v>
      </c>
      <c r="K28" s="7" t="str">
        <f>HYPERLINK("https://drive.google.com/file/d/1eI8EKFlw0g4MJetfoJDOoiT-hJmNHa-P/view?usp=drivesdk","MUCHSININ ANIS,A.Ma")</f>
        <v>MUCHSININ ANIS,A.Ma</v>
      </c>
      <c r="L28" s="4" t="s">
        <v>211</v>
      </c>
    </row>
    <row r="29">
      <c r="A29" s="3">
        <v>44446.373510474536</v>
      </c>
      <c r="B29" s="4" t="s">
        <v>212</v>
      </c>
      <c r="C29" s="4" t="s">
        <v>213</v>
      </c>
      <c r="D29" s="5" t="s">
        <v>214</v>
      </c>
      <c r="E29" s="4" t="s">
        <v>5</v>
      </c>
      <c r="F29" s="4" t="s">
        <v>78</v>
      </c>
      <c r="H29" s="4" t="s">
        <v>215</v>
      </c>
      <c r="I29" s="4" t="s">
        <v>216</v>
      </c>
      <c r="J29" s="6" t="s">
        <v>217</v>
      </c>
      <c r="K29" s="7" t="str">
        <f>HYPERLINK("https://drive.google.com/file/d/1XUiaqaJ1urC0o6AZaZ09d2sf3S7qH1Pv/view?usp=drivesdk","Dody Kurniawan")</f>
        <v>Dody Kurniawan</v>
      </c>
      <c r="L29" s="4" t="s">
        <v>218</v>
      </c>
    </row>
    <row r="30">
      <c r="A30" s="3">
        <v>44446.37351333333</v>
      </c>
      <c r="B30" s="4" t="s">
        <v>219</v>
      </c>
      <c r="C30" s="4" t="s">
        <v>220</v>
      </c>
      <c r="D30" s="5" t="s">
        <v>221</v>
      </c>
      <c r="E30" s="4" t="s">
        <v>5</v>
      </c>
      <c r="F30" s="4" t="s">
        <v>31</v>
      </c>
      <c r="H30" s="4" t="s">
        <v>222</v>
      </c>
      <c r="I30" s="4" t="s">
        <v>223</v>
      </c>
      <c r="J30" s="6" t="s">
        <v>224</v>
      </c>
      <c r="K30" s="7" t="str">
        <f>HYPERLINK("https://drive.google.com/file/d/127aYCA2DKkKMqdO_vLLdf1HHIdswbxuF/view?usp=drivesdk","NURUSSA'ADAH, S.P.")</f>
        <v>NURUSSA'ADAH, S.P.</v>
      </c>
      <c r="L30" s="4" t="s">
        <v>225</v>
      </c>
    </row>
    <row r="31">
      <c r="A31" s="3">
        <v>44446.37352400463</v>
      </c>
      <c r="B31" s="4" t="s">
        <v>226</v>
      </c>
      <c r="C31" s="4" t="s">
        <v>227</v>
      </c>
      <c r="D31" s="5" t="s">
        <v>228</v>
      </c>
      <c r="E31" s="4" t="s">
        <v>6</v>
      </c>
      <c r="H31" s="4" t="s">
        <v>229</v>
      </c>
      <c r="I31" s="4" t="s">
        <v>230</v>
      </c>
      <c r="J31" s="6" t="s">
        <v>231</v>
      </c>
      <c r="K31" s="7" t="str">
        <f>HYPERLINK("https://drive.google.com/file/d/1hahJEL2IvrzhpAhaKGnz9kGMtcfRAdB9/view?usp=drivesdk","SHINTA AYUNING TYAS")</f>
        <v>SHINTA AYUNING TYAS</v>
      </c>
      <c r="L31" s="4" t="s">
        <v>232</v>
      </c>
    </row>
    <row r="32">
      <c r="A32" s="3">
        <v>44446.37354922453</v>
      </c>
      <c r="B32" s="4" t="s">
        <v>233</v>
      </c>
      <c r="C32" s="4" t="s">
        <v>234</v>
      </c>
      <c r="D32" s="5" t="s">
        <v>235</v>
      </c>
      <c r="E32" s="4" t="s">
        <v>5</v>
      </c>
      <c r="F32" s="4" t="s">
        <v>70</v>
      </c>
      <c r="G32" s="4" t="s">
        <v>236</v>
      </c>
      <c r="H32" s="4" t="s">
        <v>237</v>
      </c>
      <c r="I32" s="4" t="s">
        <v>238</v>
      </c>
      <c r="J32" s="6" t="s">
        <v>239</v>
      </c>
      <c r="K32" s="7" t="str">
        <f>HYPERLINK("https://drive.google.com/file/d/1ayXnbz20XWz7YOGTNPSHCIY_WrrWzt5Z/view?usp=drivesdk","I Ketut Kamara, MP")</f>
        <v>I Ketut Kamara, MP</v>
      </c>
      <c r="L32" s="4" t="s">
        <v>240</v>
      </c>
    </row>
    <row r="33">
      <c r="A33" s="3">
        <v>44446.37357246528</v>
      </c>
      <c r="B33" s="4" t="s">
        <v>241</v>
      </c>
      <c r="C33" s="4" t="s">
        <v>242</v>
      </c>
      <c r="D33" s="5" t="s">
        <v>243</v>
      </c>
      <c r="E33" s="4" t="s">
        <v>6</v>
      </c>
      <c r="F33" s="4" t="s">
        <v>244</v>
      </c>
      <c r="G33" s="4" t="s">
        <v>245</v>
      </c>
      <c r="H33" s="4" t="s">
        <v>246</v>
      </c>
      <c r="I33" s="4" t="s">
        <v>247</v>
      </c>
      <c r="J33" s="6" t="s">
        <v>248</v>
      </c>
      <c r="K33" s="7" t="str">
        <f>HYPERLINK("https://drive.google.com/file/d/173s8kykh-AhzM76ClIDVbAHe5DDrK9kV/view?usp=drivesdk","Rahmah, SP.,M.Si")</f>
        <v>Rahmah, SP.,M.Si</v>
      </c>
      <c r="L33" s="4" t="s">
        <v>249</v>
      </c>
    </row>
    <row r="34">
      <c r="A34" s="3">
        <v>44446.373586180554</v>
      </c>
      <c r="B34" s="4" t="s">
        <v>250</v>
      </c>
      <c r="C34" s="4" t="s">
        <v>251</v>
      </c>
      <c r="D34" s="5" t="s">
        <v>252</v>
      </c>
      <c r="E34" s="4" t="s">
        <v>5</v>
      </c>
      <c r="F34" s="4" t="s">
        <v>70</v>
      </c>
      <c r="H34" s="4" t="s">
        <v>253</v>
      </c>
      <c r="I34" s="4" t="s">
        <v>254</v>
      </c>
      <c r="J34" s="6" t="s">
        <v>255</v>
      </c>
      <c r="K34" s="7" t="str">
        <f>HYPERLINK("https://drive.google.com/file/d/1pcw9jd94hOkdiI7JXwmdHMpJd0NgW8a3/view?usp=drivesdk","RAMV. ANINDYO RETNO PURI, SP")</f>
        <v>RAMV. ANINDYO RETNO PURI, SP</v>
      </c>
      <c r="L34" s="4" t="s">
        <v>256</v>
      </c>
    </row>
    <row r="35">
      <c r="A35" s="3">
        <v>44446.37363306713</v>
      </c>
      <c r="B35" s="4" t="s">
        <v>257</v>
      </c>
      <c r="C35" s="4" t="s">
        <v>258</v>
      </c>
      <c r="D35" s="5" t="s">
        <v>259</v>
      </c>
      <c r="E35" s="4" t="s">
        <v>6</v>
      </c>
      <c r="G35" s="4" t="s">
        <v>55</v>
      </c>
      <c r="H35" s="4" t="s">
        <v>260</v>
      </c>
      <c r="I35" s="4" t="s">
        <v>261</v>
      </c>
      <c r="J35" s="6" t="s">
        <v>262</v>
      </c>
      <c r="K35" s="7" t="str">
        <f>HYPERLINK("https://drive.google.com/file/d/1icpWzOPvBDg82kV6HVog860qVP26D5cK/view?usp=drivesdk","Aulia Zakia")</f>
        <v>Aulia Zakia</v>
      </c>
      <c r="L35" s="4" t="s">
        <v>263</v>
      </c>
    </row>
    <row r="36">
      <c r="A36" s="3">
        <v>44446.37366932871</v>
      </c>
      <c r="B36" s="4" t="s">
        <v>264</v>
      </c>
      <c r="C36" s="4" t="s">
        <v>265</v>
      </c>
      <c r="D36" s="5" t="s">
        <v>266</v>
      </c>
      <c r="E36" s="4" t="s">
        <v>5</v>
      </c>
      <c r="F36" s="4" t="s">
        <v>267</v>
      </c>
      <c r="H36" s="4" t="s">
        <v>222</v>
      </c>
      <c r="I36" s="4" t="s">
        <v>268</v>
      </c>
      <c r="J36" s="6" t="s">
        <v>269</v>
      </c>
      <c r="K36" s="7" t="str">
        <f>HYPERLINK("https://drive.google.com/file/d/1mN18PadqvbshHiT0DYborNfmfcqe58Cv/view?usp=drivesdk","LESTARI WAHYUNINGSIH")</f>
        <v>LESTARI WAHYUNINGSIH</v>
      </c>
      <c r="L36" s="4" t="s">
        <v>270</v>
      </c>
    </row>
    <row r="37">
      <c r="A37" s="3">
        <v>44446.373685162034</v>
      </c>
      <c r="B37" s="4" t="s">
        <v>271</v>
      </c>
      <c r="C37" s="4" t="s">
        <v>272</v>
      </c>
      <c r="D37" s="5" t="s">
        <v>273</v>
      </c>
      <c r="E37" s="4" t="s">
        <v>5</v>
      </c>
      <c r="F37" s="4" t="s">
        <v>274</v>
      </c>
      <c r="H37" s="4" t="s">
        <v>275</v>
      </c>
      <c r="I37" s="4" t="s">
        <v>276</v>
      </c>
      <c r="J37" s="6" t="s">
        <v>277</v>
      </c>
      <c r="K37" s="7" t="str">
        <f>HYPERLINK("https://drive.google.com/file/d/1QTCu8cRn1-mrB3F4kP_Qia-GjrxzLqv0/view?usp=drivesdk","Denny Andrelader Razzianto, ST., MP. ")</f>
        <v>Denny Andrelader Razzianto, ST., MP. </v>
      </c>
      <c r="L37" s="4" t="s">
        <v>278</v>
      </c>
    </row>
    <row r="38">
      <c r="A38" s="3">
        <v>44446.373735092595</v>
      </c>
      <c r="B38" s="4" t="s">
        <v>279</v>
      </c>
      <c r="C38" s="4" t="s">
        <v>280</v>
      </c>
      <c r="D38" s="5" t="s">
        <v>281</v>
      </c>
      <c r="E38" s="4" t="s">
        <v>6</v>
      </c>
      <c r="G38" s="4" t="s">
        <v>282</v>
      </c>
      <c r="I38" s="4" t="s">
        <v>283</v>
      </c>
      <c r="J38" s="6" t="s">
        <v>284</v>
      </c>
      <c r="K38" s="7" t="str">
        <f>HYPERLINK("https://drive.google.com/file/d/1x-qMsIlnUSYqHwMlCk8Y7jGun_sMyYcI/view?usp=drivesdk","Ryan Aldy Nababan, SP")</f>
        <v>Ryan Aldy Nababan, SP</v>
      </c>
      <c r="L38" s="4" t="s">
        <v>285</v>
      </c>
    </row>
    <row r="39">
      <c r="A39" s="3">
        <v>44446.37374296296</v>
      </c>
      <c r="B39" s="4" t="s">
        <v>286</v>
      </c>
      <c r="C39" s="4" t="s">
        <v>287</v>
      </c>
      <c r="D39" s="5" t="s">
        <v>288</v>
      </c>
      <c r="E39" s="4" t="s">
        <v>5</v>
      </c>
      <c r="F39" s="4" t="s">
        <v>289</v>
      </c>
      <c r="H39" s="4" t="s">
        <v>290</v>
      </c>
      <c r="I39" s="4" t="s">
        <v>291</v>
      </c>
      <c r="J39" s="6" t="s">
        <v>292</v>
      </c>
      <c r="K39" s="7" t="str">
        <f>HYPERLINK("https://drive.google.com/file/d/1L8NySeTWagO1tY6AI-i8TDu5xjnHwODA/view?usp=drivesdk","Mufit Daryatun Asniawati")</f>
        <v>Mufit Daryatun Asniawati</v>
      </c>
      <c r="L39" s="4" t="s">
        <v>293</v>
      </c>
    </row>
    <row r="40">
      <c r="A40" s="3">
        <v>44446.3737428125</v>
      </c>
      <c r="B40" s="4" t="s">
        <v>294</v>
      </c>
      <c r="C40" s="4" t="s">
        <v>295</v>
      </c>
      <c r="D40" s="5" t="s">
        <v>296</v>
      </c>
      <c r="E40" s="4" t="s">
        <v>6</v>
      </c>
      <c r="G40" s="4" t="s">
        <v>282</v>
      </c>
      <c r="H40" s="4" t="s">
        <v>297</v>
      </c>
      <c r="I40" s="4" t="s">
        <v>298</v>
      </c>
      <c r="J40" s="6" t="s">
        <v>299</v>
      </c>
      <c r="K40" s="7" t="str">
        <f>HYPERLINK("https://drive.google.com/file/d/1pZ_AYmb4A9QROCOqM2-g5FwAIf-49Rur/view?usp=drivesdk","YUGA ADIKUSUMA")</f>
        <v>YUGA ADIKUSUMA</v>
      </c>
      <c r="L40" s="4" t="s">
        <v>300</v>
      </c>
    </row>
    <row r="41">
      <c r="A41" s="3">
        <v>44446.373744675926</v>
      </c>
      <c r="B41" s="4" t="s">
        <v>301</v>
      </c>
      <c r="C41" s="4" t="s">
        <v>302</v>
      </c>
      <c r="D41" s="5" t="s">
        <v>303</v>
      </c>
      <c r="E41" s="4" t="s">
        <v>5</v>
      </c>
      <c r="F41" s="4" t="s">
        <v>70</v>
      </c>
      <c r="H41" s="4" t="s">
        <v>304</v>
      </c>
      <c r="I41" s="4" t="s">
        <v>305</v>
      </c>
      <c r="J41" s="6" t="s">
        <v>306</v>
      </c>
      <c r="K41" s="7" t="str">
        <f>HYPERLINK("https://drive.google.com/file/d/165krIqpxHk2e23V4Zj0DNYyZIa3R_Cic/view?usp=drivesdk","Jakes Sito. SP")</f>
        <v>Jakes Sito. SP</v>
      </c>
      <c r="L41" s="4" t="s">
        <v>307</v>
      </c>
    </row>
    <row r="42">
      <c r="A42" s="3">
        <v>44446.37381060186</v>
      </c>
      <c r="B42" s="4" t="s">
        <v>308</v>
      </c>
      <c r="C42" s="4" t="s">
        <v>309</v>
      </c>
      <c r="D42" s="5" t="s">
        <v>310</v>
      </c>
      <c r="E42" s="4" t="s">
        <v>5</v>
      </c>
      <c r="F42" s="4" t="s">
        <v>15</v>
      </c>
      <c r="H42" s="4" t="s">
        <v>311</v>
      </c>
      <c r="I42" s="4" t="s">
        <v>312</v>
      </c>
      <c r="J42" s="6" t="s">
        <v>313</v>
      </c>
      <c r="K42" s="7" t="str">
        <f>HYPERLINK("https://drive.google.com/file/d/1bMU3ge8wBsxUj2E-qB8L5wLcs_dkam3Z/view?usp=drivesdk","Aman Suhanda9")</f>
        <v>Aman Suhanda9</v>
      </c>
      <c r="L42" s="4" t="s">
        <v>314</v>
      </c>
    </row>
    <row r="43">
      <c r="A43" s="3">
        <v>44446.3738255787</v>
      </c>
      <c r="B43" s="4" t="s">
        <v>315</v>
      </c>
      <c r="C43" s="4" t="s">
        <v>316</v>
      </c>
      <c r="D43" s="5" t="s">
        <v>317</v>
      </c>
      <c r="E43" s="4" t="s">
        <v>5</v>
      </c>
      <c r="F43" s="4" t="s">
        <v>70</v>
      </c>
      <c r="H43" s="4" t="s">
        <v>318</v>
      </c>
      <c r="I43" s="4" t="s">
        <v>319</v>
      </c>
      <c r="J43" s="6" t="s">
        <v>320</v>
      </c>
      <c r="K43" s="7" t="str">
        <f>HYPERLINK("https://drive.google.com/file/d/113T_dFroz3WLgs1Bx8aa3qo0gfttnGFF/view?usp=drivesdk","Faktul Arifin, SP")</f>
        <v>Faktul Arifin, SP</v>
      </c>
      <c r="L43" s="4" t="s">
        <v>321</v>
      </c>
    </row>
    <row r="44">
      <c r="A44" s="3">
        <v>44446.37382583333</v>
      </c>
      <c r="B44" s="6" t="s">
        <v>322</v>
      </c>
      <c r="C44" s="4" t="s">
        <v>323</v>
      </c>
      <c r="D44" s="5" t="s">
        <v>324</v>
      </c>
      <c r="E44" s="4" t="s">
        <v>5</v>
      </c>
      <c r="F44" s="4" t="s">
        <v>55</v>
      </c>
      <c r="H44" s="4" t="s">
        <v>325</v>
      </c>
      <c r="I44" s="4" t="s">
        <v>326</v>
      </c>
      <c r="J44" s="6" t="s">
        <v>327</v>
      </c>
      <c r="K44" s="7" t="str">
        <f>HYPERLINK("https://drive.google.com/file/d/1Rfjl8iCKtaQzKhTv-tLQiL3kzjl82g2N/view?usp=drivesdk","Dr.Ir.Suswati.MP")</f>
        <v>Dr.Ir.Suswati.MP</v>
      </c>
      <c r="L44" s="4" t="s">
        <v>328</v>
      </c>
    </row>
    <row r="45">
      <c r="A45" s="3">
        <v>44446.37384008102</v>
      </c>
      <c r="B45" s="4" t="s">
        <v>329</v>
      </c>
      <c r="C45" s="4" t="s">
        <v>330</v>
      </c>
      <c r="D45" s="5" t="s">
        <v>331</v>
      </c>
      <c r="E45" s="4" t="s">
        <v>5</v>
      </c>
      <c r="F45" s="4" t="s">
        <v>70</v>
      </c>
      <c r="H45" s="4" t="s">
        <v>318</v>
      </c>
      <c r="I45" s="4" t="s">
        <v>332</v>
      </c>
      <c r="J45" s="6" t="s">
        <v>333</v>
      </c>
      <c r="K45" s="7" t="str">
        <f>HYPERLINK("https://drive.google.com/file/d/1mmSgpw4iFywTsBFLy70b_X4uJ5xnAs6-/view?usp=drivesdk","Ir. IMELDA SAFITRI, M.MA")</f>
        <v>Ir. IMELDA SAFITRI, M.MA</v>
      </c>
      <c r="L45" s="4" t="s">
        <v>334</v>
      </c>
    </row>
    <row r="46">
      <c r="A46" s="3">
        <v>44446.37384128472</v>
      </c>
      <c r="B46" s="4" t="s">
        <v>335</v>
      </c>
      <c r="C46" s="4" t="s">
        <v>336</v>
      </c>
      <c r="D46" s="5" t="s">
        <v>337</v>
      </c>
      <c r="E46" s="4" t="s">
        <v>5</v>
      </c>
      <c r="F46" s="4" t="s">
        <v>31</v>
      </c>
      <c r="H46" s="4" t="s">
        <v>338</v>
      </c>
      <c r="I46" s="4" t="s">
        <v>339</v>
      </c>
      <c r="J46" s="6" t="s">
        <v>340</v>
      </c>
      <c r="K46" s="7" t="str">
        <f>HYPERLINK("https://drive.google.com/file/d/1KwH-_q3V5so8FWXSdbHwvozU8X9uizJm/view?usp=drivesdk","Apriyanti Roganda Yuniar, SP, M.Si")</f>
        <v>Apriyanti Roganda Yuniar, SP, M.Si</v>
      </c>
      <c r="L46" s="4" t="s">
        <v>341</v>
      </c>
    </row>
    <row r="47">
      <c r="A47" s="3">
        <v>44446.37386740741</v>
      </c>
      <c r="B47" s="4" t="s">
        <v>342</v>
      </c>
      <c r="C47" s="4" t="s">
        <v>343</v>
      </c>
      <c r="D47" s="5" t="s">
        <v>344</v>
      </c>
      <c r="E47" s="4" t="s">
        <v>5</v>
      </c>
      <c r="F47" s="4" t="s">
        <v>70</v>
      </c>
      <c r="H47" s="4" t="s">
        <v>345</v>
      </c>
      <c r="I47" s="4" t="s">
        <v>346</v>
      </c>
      <c r="J47" s="6" t="s">
        <v>347</v>
      </c>
      <c r="K47" s="7" t="str">
        <f>HYPERLINK("https://drive.google.com/file/d/1ppgO5BiYKZIeprTlhcUxkBa1vNNmFsko/view?usp=drivesdk","AKHMAD KHAIRUZAR, SP")</f>
        <v>AKHMAD KHAIRUZAR, SP</v>
      </c>
      <c r="L47" s="4" t="s">
        <v>348</v>
      </c>
    </row>
    <row r="48">
      <c r="A48" s="3">
        <v>44446.37391582176</v>
      </c>
      <c r="B48" s="4" t="s">
        <v>349</v>
      </c>
      <c r="C48" s="4" t="s">
        <v>350</v>
      </c>
      <c r="D48" s="5" t="s">
        <v>351</v>
      </c>
      <c r="E48" s="4" t="s">
        <v>5</v>
      </c>
      <c r="F48" s="4" t="s">
        <v>70</v>
      </c>
      <c r="H48" s="4" t="s">
        <v>304</v>
      </c>
      <c r="I48" s="4" t="s">
        <v>352</v>
      </c>
      <c r="J48" s="6" t="s">
        <v>353</v>
      </c>
      <c r="K48" s="7" t="str">
        <f>HYPERLINK("https://drive.google.com/file/d/1SutwFH9ypCFkMBOssfayEGpd0feHgIs2/view?usp=drivesdk","KUSNO WAHYUD, S.Pt")</f>
        <v>KUSNO WAHYUD, S.Pt</v>
      </c>
      <c r="L48" s="4" t="s">
        <v>354</v>
      </c>
    </row>
    <row r="49">
      <c r="A49" s="3">
        <v>44446.373948831024</v>
      </c>
      <c r="B49" s="4" t="s">
        <v>355</v>
      </c>
      <c r="C49" s="4" t="s">
        <v>356</v>
      </c>
      <c r="D49" s="5" t="s">
        <v>357</v>
      </c>
      <c r="E49" s="4" t="s">
        <v>6</v>
      </c>
      <c r="G49" s="4" t="s">
        <v>122</v>
      </c>
      <c r="H49" s="4" t="s">
        <v>358</v>
      </c>
      <c r="I49" s="4" t="s">
        <v>359</v>
      </c>
      <c r="J49" s="6" t="s">
        <v>360</v>
      </c>
      <c r="K49" s="7" t="str">
        <f>HYPERLINK("https://drive.google.com/file/d/1zOG1BXBUzn6vRKaJ5GgNWB9isQDrsZ8q/view?usp=drivesdk","Enggar Tri Widyastuti")</f>
        <v>Enggar Tri Widyastuti</v>
      </c>
      <c r="L49" s="4" t="s">
        <v>361</v>
      </c>
    </row>
    <row r="50">
      <c r="A50" s="3">
        <v>44446.37402623842</v>
      </c>
      <c r="B50" s="4" t="s">
        <v>362</v>
      </c>
      <c r="C50" s="4" t="s">
        <v>363</v>
      </c>
      <c r="D50" s="5" t="s">
        <v>364</v>
      </c>
      <c r="E50" s="4" t="s">
        <v>5</v>
      </c>
      <c r="F50" s="4" t="s">
        <v>70</v>
      </c>
      <c r="H50" s="4" t="s">
        <v>365</v>
      </c>
      <c r="I50" s="4" t="s">
        <v>366</v>
      </c>
      <c r="J50" s="6" t="s">
        <v>367</v>
      </c>
      <c r="K50" s="7" t="str">
        <f>HYPERLINK("https://drive.google.com/file/d/1zApZIotdi0ODm_U0ouQrhF4s7cYTfSsH/view?usp=drivesdk","MUHAMMAD RIDHA,Sp")</f>
        <v>MUHAMMAD RIDHA,Sp</v>
      </c>
      <c r="L50" s="4" t="s">
        <v>368</v>
      </c>
    </row>
    <row r="51">
      <c r="A51" s="3">
        <v>44446.37409996528</v>
      </c>
      <c r="B51" s="4" t="s">
        <v>369</v>
      </c>
      <c r="C51" s="4" t="s">
        <v>370</v>
      </c>
      <c r="D51" s="5" t="s">
        <v>371</v>
      </c>
      <c r="E51" s="4" t="s">
        <v>5</v>
      </c>
      <c r="F51" s="4" t="s">
        <v>70</v>
      </c>
      <c r="H51" s="4" t="s">
        <v>372</v>
      </c>
      <c r="I51" s="4" t="s">
        <v>373</v>
      </c>
      <c r="J51" s="6" t="s">
        <v>374</v>
      </c>
      <c r="K51" s="7" t="str">
        <f>HYPERLINK("https://drive.google.com/file/d/1v0m275gLQMmX2Q51EQtmDgwoqoFRKPZw/view?usp=drivesdk","Nugroho Budi Rahayu,S.P.")</f>
        <v>Nugroho Budi Rahayu,S.P.</v>
      </c>
      <c r="L51" s="4" t="s">
        <v>375</v>
      </c>
    </row>
    <row r="52">
      <c r="A52" s="3">
        <v>44446.3741225</v>
      </c>
      <c r="B52" s="4" t="s">
        <v>376</v>
      </c>
      <c r="C52" s="4" t="s">
        <v>377</v>
      </c>
      <c r="D52" s="5" t="s">
        <v>378</v>
      </c>
      <c r="E52" s="4" t="s">
        <v>5</v>
      </c>
      <c r="F52" s="4" t="s">
        <v>379</v>
      </c>
      <c r="H52" s="4" t="s">
        <v>380</v>
      </c>
      <c r="I52" s="4" t="s">
        <v>381</v>
      </c>
      <c r="J52" s="6" t="s">
        <v>382</v>
      </c>
      <c r="K52" s="7" t="str">
        <f>HYPERLINK("https://drive.google.com/file/d/1eXEEOeQZbAihUwVoT2Ww8qdzWeM_JmyD/view?usp=drivesdk","Budi Sunarto, SP")</f>
        <v>Budi Sunarto, SP</v>
      </c>
      <c r="L52" s="4" t="s">
        <v>383</v>
      </c>
    </row>
    <row r="53">
      <c r="A53" s="3">
        <v>44446.37414642361</v>
      </c>
      <c r="B53" s="4" t="s">
        <v>384</v>
      </c>
      <c r="C53" s="4" t="s">
        <v>385</v>
      </c>
      <c r="D53" s="5" t="s">
        <v>386</v>
      </c>
      <c r="E53" s="4" t="s">
        <v>5</v>
      </c>
      <c r="F53" s="4" t="s">
        <v>15</v>
      </c>
      <c r="H53" s="4" t="s">
        <v>318</v>
      </c>
      <c r="I53" s="4" t="s">
        <v>387</v>
      </c>
      <c r="J53" s="6" t="s">
        <v>388</v>
      </c>
      <c r="K53" s="7" t="str">
        <f>HYPERLINK("https://drive.google.com/file/d/1cX1AV0wv4QRIvzQzVFfdf2QXD2-wpZ8I/view?usp=drivesdk","Rekta Uli Naike Panjaitan,SP")</f>
        <v>Rekta Uli Naike Panjaitan,SP</v>
      </c>
      <c r="L53" s="4" t="s">
        <v>389</v>
      </c>
    </row>
    <row r="54">
      <c r="A54" s="3">
        <v>44446.37415363426</v>
      </c>
      <c r="B54" s="4" t="s">
        <v>390</v>
      </c>
      <c r="C54" s="4" t="s">
        <v>391</v>
      </c>
      <c r="D54" s="5" t="s">
        <v>392</v>
      </c>
      <c r="E54" s="4" t="s">
        <v>6</v>
      </c>
      <c r="G54" s="4" t="s">
        <v>92</v>
      </c>
      <c r="H54" s="4" t="s">
        <v>393</v>
      </c>
      <c r="I54" s="4" t="s">
        <v>394</v>
      </c>
      <c r="J54" s="6" t="s">
        <v>395</v>
      </c>
      <c r="K54" s="7" t="str">
        <f>HYPERLINK("https://drive.google.com/file/d/1PocYLcDMiEU7DnFFInS2o5tBr5g5UiIP/view?usp=drivesdk","ATMIA HANDOKO")</f>
        <v>ATMIA HANDOKO</v>
      </c>
      <c r="L54" s="4" t="s">
        <v>396</v>
      </c>
    </row>
    <row r="55">
      <c r="A55" s="3">
        <v>44446.374171250005</v>
      </c>
      <c r="B55" s="4" t="s">
        <v>397</v>
      </c>
      <c r="C55" s="4" t="s">
        <v>398</v>
      </c>
      <c r="D55" s="5" t="s">
        <v>399</v>
      </c>
      <c r="E55" s="4" t="s">
        <v>5</v>
      </c>
      <c r="F55" s="4" t="s">
        <v>379</v>
      </c>
      <c r="H55" s="4" t="s">
        <v>400</v>
      </c>
      <c r="I55" s="4" t="s">
        <v>401</v>
      </c>
      <c r="J55" s="6" t="s">
        <v>402</v>
      </c>
      <c r="K55" s="7" t="str">
        <f>HYPERLINK("https://drive.google.com/file/d/1MUItLZeStncEyrIhociAo_iuWCAOYOzQ/view?usp=drivesdk","Ir. Muslim, S.E, M.Si")</f>
        <v>Ir. Muslim, S.E, M.Si</v>
      </c>
      <c r="L55" s="4" t="s">
        <v>403</v>
      </c>
    </row>
    <row r="56">
      <c r="A56" s="3">
        <v>44446.37417822916</v>
      </c>
      <c r="B56" s="4" t="s">
        <v>404</v>
      </c>
      <c r="C56" s="4" t="s">
        <v>405</v>
      </c>
      <c r="D56" s="5" t="s">
        <v>406</v>
      </c>
      <c r="E56" s="4" t="s">
        <v>5</v>
      </c>
      <c r="F56" s="4" t="s">
        <v>407</v>
      </c>
      <c r="H56" s="4" t="s">
        <v>408</v>
      </c>
      <c r="I56" s="4" t="s">
        <v>409</v>
      </c>
      <c r="J56" s="6" t="s">
        <v>410</v>
      </c>
      <c r="K56" s="7" t="str">
        <f>HYPERLINK("https://drive.google.com/file/d/1q1xWkU4Lol09fn1Zs663zFVjW-BBXR4P/view?usp=drivesdk","Magdalena Servina Sanirin Mau, A.Md")</f>
        <v>Magdalena Servina Sanirin Mau, A.Md</v>
      </c>
      <c r="L56" s="4" t="s">
        <v>411</v>
      </c>
    </row>
    <row r="57">
      <c r="A57" s="3">
        <v>44446.37423111111</v>
      </c>
      <c r="B57" s="4" t="s">
        <v>412</v>
      </c>
      <c r="C57" s="4" t="s">
        <v>413</v>
      </c>
      <c r="D57" s="5" t="s">
        <v>414</v>
      </c>
      <c r="E57" s="4" t="s">
        <v>5</v>
      </c>
      <c r="F57" s="4" t="s">
        <v>70</v>
      </c>
      <c r="H57" s="4" t="s">
        <v>415</v>
      </c>
      <c r="I57" s="4" t="s">
        <v>416</v>
      </c>
      <c r="J57" s="6" t="s">
        <v>417</v>
      </c>
      <c r="K57" s="7" t="str">
        <f>HYPERLINK("https://drive.google.com/file/d/1K7mciIoimlR3N6dvUBKJbgkfTCd6Z7nu/view?usp=drivesdk","ELVI YANDRI")</f>
        <v>ELVI YANDRI</v>
      </c>
      <c r="L57" s="4" t="s">
        <v>418</v>
      </c>
    </row>
    <row r="58">
      <c r="A58" s="3">
        <v>44446.37427252315</v>
      </c>
      <c r="B58" s="4" t="s">
        <v>419</v>
      </c>
      <c r="C58" s="4" t="s">
        <v>420</v>
      </c>
      <c r="D58" s="5" t="s">
        <v>421</v>
      </c>
      <c r="E58" s="4" t="s">
        <v>5</v>
      </c>
      <c r="F58" s="4" t="s">
        <v>70</v>
      </c>
      <c r="H58" s="4" t="s">
        <v>422</v>
      </c>
      <c r="I58" s="4" t="s">
        <v>423</v>
      </c>
      <c r="J58" s="6" t="s">
        <v>424</v>
      </c>
      <c r="K58" s="7" t="str">
        <f>HYPERLINK("https://drive.google.com/file/d/13AjaCqIo7lYbKfcyXwwwuHXMG1o7Z4pr/view?usp=drivesdk","HENDRIK DAPA TALU.SP")</f>
        <v>HENDRIK DAPA TALU.SP</v>
      </c>
      <c r="L58" s="4" t="s">
        <v>425</v>
      </c>
    </row>
    <row r="59">
      <c r="A59" s="3">
        <v>44446.374273761576</v>
      </c>
      <c r="B59" s="4" t="s">
        <v>426</v>
      </c>
      <c r="C59" s="4" t="s">
        <v>427</v>
      </c>
      <c r="D59" s="5" t="s">
        <v>428</v>
      </c>
      <c r="E59" s="4" t="s">
        <v>5</v>
      </c>
      <c r="F59" s="4" t="s">
        <v>429</v>
      </c>
      <c r="H59" s="4" t="s">
        <v>430</v>
      </c>
      <c r="I59" s="4" t="s">
        <v>431</v>
      </c>
      <c r="J59" s="6" t="s">
        <v>432</v>
      </c>
      <c r="K59" s="7" t="str">
        <f>HYPERLINK("https://drive.google.com/file/d/17WgRjgqGan7OxIEpa9W3F8HTR-Hnpw8A/view?usp=drivesdk","Ahmad Khoirudin Setyo Nugroho, S.P.")</f>
        <v>Ahmad Khoirudin Setyo Nugroho, S.P.</v>
      </c>
      <c r="L59" s="4" t="s">
        <v>433</v>
      </c>
    </row>
    <row r="60">
      <c r="A60" s="3">
        <v>44446.37428491898</v>
      </c>
      <c r="B60" s="4" t="s">
        <v>434</v>
      </c>
      <c r="C60" s="4" t="s">
        <v>435</v>
      </c>
      <c r="D60" s="5" t="s">
        <v>436</v>
      </c>
      <c r="E60" s="4" t="s">
        <v>5</v>
      </c>
      <c r="F60" s="4" t="s">
        <v>15</v>
      </c>
      <c r="H60" s="4" t="s">
        <v>437</v>
      </c>
      <c r="I60" s="4" t="s">
        <v>438</v>
      </c>
      <c r="J60" s="6" t="s">
        <v>439</v>
      </c>
      <c r="K60" s="7" t="str">
        <f>HYPERLINK("https://drive.google.com/file/d/13U_OCoUzLCS_7CpB93rWsXq2jxT1N-9P/view?usp=drivesdk","MUH. TAHIR S.P")</f>
        <v>MUH. TAHIR S.P</v>
      </c>
      <c r="L60" s="4" t="s">
        <v>440</v>
      </c>
    </row>
    <row r="61">
      <c r="A61" s="3">
        <v>44446.37429706019</v>
      </c>
      <c r="B61" s="4" t="s">
        <v>441</v>
      </c>
      <c r="C61" s="4" t="s">
        <v>442</v>
      </c>
      <c r="D61" s="5" t="s">
        <v>443</v>
      </c>
      <c r="E61" s="4" t="s">
        <v>5</v>
      </c>
      <c r="F61" s="4" t="s">
        <v>70</v>
      </c>
      <c r="H61" s="4" t="s">
        <v>444</v>
      </c>
      <c r="I61" s="4" t="s">
        <v>445</v>
      </c>
      <c r="J61" s="6" t="s">
        <v>446</v>
      </c>
      <c r="K61" s="7" t="str">
        <f>HYPERLINK("https://drive.google.com/file/d/1q7sNNDnKnXl4qVlf2IqMOjWgnk4bOTKh/view?usp=drivesdk","RUSMIATI RASYID, S.Pt")</f>
        <v>RUSMIATI RASYID, S.Pt</v>
      </c>
      <c r="L61" s="4" t="s">
        <v>447</v>
      </c>
    </row>
    <row r="62">
      <c r="A62" s="3">
        <v>44446.37430090278</v>
      </c>
      <c r="B62" s="4" t="s">
        <v>448</v>
      </c>
      <c r="C62" s="4" t="s">
        <v>449</v>
      </c>
      <c r="D62" s="5" t="s">
        <v>450</v>
      </c>
      <c r="E62" s="4" t="s">
        <v>5</v>
      </c>
      <c r="F62" s="4" t="s">
        <v>70</v>
      </c>
      <c r="H62" s="4" t="s">
        <v>451</v>
      </c>
      <c r="I62" s="4" t="s">
        <v>452</v>
      </c>
      <c r="J62" s="6" t="s">
        <v>453</v>
      </c>
      <c r="K62" s="7" t="str">
        <f>HYPERLINK("https://drive.google.com/file/d/1AUgy_a45hwY2x1HRYrw2O_NcFICQ7UDO/view?usp=drivesdk","Agata Yusiria Reny Setyaning Dewi")</f>
        <v>Agata Yusiria Reny Setyaning Dewi</v>
      </c>
      <c r="L62" s="4" t="s">
        <v>454</v>
      </c>
    </row>
    <row r="63">
      <c r="A63" s="3">
        <v>44446.37433255787</v>
      </c>
      <c r="B63" s="4" t="s">
        <v>455</v>
      </c>
      <c r="C63" s="4" t="s">
        <v>456</v>
      </c>
      <c r="D63" s="5" t="s">
        <v>457</v>
      </c>
      <c r="E63" s="4" t="s">
        <v>5</v>
      </c>
      <c r="F63" s="4" t="s">
        <v>70</v>
      </c>
      <c r="I63" s="4" t="s">
        <v>458</v>
      </c>
      <c r="J63" s="6" t="s">
        <v>459</v>
      </c>
      <c r="K63" s="7" t="str">
        <f>HYPERLINK("https://drive.google.com/file/d/1iG-FXLzN2SZJEyHQMw4Q3mwNnUUZmxMq/view?usp=drivesdk","Ir. MOHAMMAD TAZAM, MP")</f>
        <v>Ir. MOHAMMAD TAZAM, MP</v>
      </c>
      <c r="L63" s="4" t="s">
        <v>460</v>
      </c>
    </row>
    <row r="64">
      <c r="A64" s="3">
        <v>44446.37434484954</v>
      </c>
      <c r="B64" s="4" t="s">
        <v>461</v>
      </c>
      <c r="C64" s="4" t="s">
        <v>462</v>
      </c>
      <c r="D64" s="5" t="s">
        <v>463</v>
      </c>
      <c r="E64" s="4" t="s">
        <v>5</v>
      </c>
      <c r="F64" s="4" t="s">
        <v>70</v>
      </c>
      <c r="H64" s="4" t="s">
        <v>464</v>
      </c>
      <c r="I64" s="4" t="s">
        <v>465</v>
      </c>
      <c r="J64" s="6" t="s">
        <v>466</v>
      </c>
      <c r="K64" s="7" t="str">
        <f>HYPERLINK("https://drive.google.com/file/d/1EQobBs6yi5eZef0568qoClhIeCuifVhB/view?usp=drivesdk","Syahrun.SP")</f>
        <v>Syahrun.SP</v>
      </c>
      <c r="L64" s="4" t="s">
        <v>467</v>
      </c>
    </row>
    <row r="65">
      <c r="A65" s="3">
        <v>44446.37437655093</v>
      </c>
      <c r="B65" s="4" t="s">
        <v>468</v>
      </c>
      <c r="C65" s="4" t="s">
        <v>469</v>
      </c>
      <c r="D65" s="5" t="s">
        <v>470</v>
      </c>
      <c r="E65" s="4" t="s">
        <v>5</v>
      </c>
      <c r="F65" s="4" t="s">
        <v>31</v>
      </c>
      <c r="H65" s="4" t="s">
        <v>471</v>
      </c>
      <c r="I65" s="4" t="s">
        <v>472</v>
      </c>
      <c r="J65" s="6" t="s">
        <v>473</v>
      </c>
      <c r="K65" s="7" t="str">
        <f>HYPERLINK("https://drive.google.com/file/d/1ip7xmE18jQWrOx5u_Lm3hoxco0Z2OKoh/view?usp=drivesdk","Ir. USU SARIPERMANA")</f>
        <v>Ir. USU SARIPERMANA</v>
      </c>
      <c r="L65" s="4" t="s">
        <v>474</v>
      </c>
    </row>
    <row r="66">
      <c r="A66" s="3">
        <v>44446.37439311342</v>
      </c>
      <c r="B66" s="4" t="s">
        <v>475</v>
      </c>
      <c r="C66" s="4" t="s">
        <v>476</v>
      </c>
      <c r="D66" s="5" t="s">
        <v>477</v>
      </c>
      <c r="E66" s="4" t="s">
        <v>6</v>
      </c>
      <c r="G66" s="4" t="s">
        <v>478</v>
      </c>
      <c r="H66" s="4" t="s">
        <v>479</v>
      </c>
      <c r="I66" s="4" t="s">
        <v>480</v>
      </c>
      <c r="J66" s="6" t="s">
        <v>481</v>
      </c>
      <c r="K66" s="7" t="str">
        <f>HYPERLINK("https://drive.google.com/file/d/1tMJr0Qsg1TMFILpGHYqa0MhgmmxRT8yx/view?usp=drivesdk","Hanna Linda S Br Tarigan, SP")</f>
        <v>Hanna Linda S Br Tarigan, SP</v>
      </c>
      <c r="L66" s="4" t="s">
        <v>482</v>
      </c>
    </row>
    <row r="67">
      <c r="A67" s="3">
        <v>44446.374426168986</v>
      </c>
      <c r="B67" s="4" t="s">
        <v>483</v>
      </c>
      <c r="C67" s="4" t="s">
        <v>484</v>
      </c>
      <c r="D67" s="5" t="s">
        <v>485</v>
      </c>
      <c r="E67" s="4" t="s">
        <v>6</v>
      </c>
      <c r="F67" s="4" t="s">
        <v>92</v>
      </c>
      <c r="G67" s="4" t="s">
        <v>92</v>
      </c>
      <c r="H67" s="4" t="s">
        <v>486</v>
      </c>
      <c r="I67" s="4" t="s">
        <v>487</v>
      </c>
      <c r="J67" s="6" t="s">
        <v>488</v>
      </c>
      <c r="K67" s="7" t="str">
        <f>HYPERLINK("https://drive.google.com/file/d/1WxVkRx8cf3r0XJTdl3vN7sKxEINRd5VB/view?usp=drivesdk","DENI MAHESARANI SP")</f>
        <v>DENI MAHESARANI SP</v>
      </c>
      <c r="L67" s="4" t="s">
        <v>489</v>
      </c>
    </row>
    <row r="68">
      <c r="A68" s="3">
        <v>44446.37443820602</v>
      </c>
      <c r="B68" s="4" t="s">
        <v>490</v>
      </c>
      <c r="C68" s="4" t="s">
        <v>491</v>
      </c>
      <c r="D68" s="5" t="s">
        <v>492</v>
      </c>
      <c r="E68" s="4" t="s">
        <v>5</v>
      </c>
      <c r="F68" s="4" t="s">
        <v>31</v>
      </c>
      <c r="H68" s="4" t="s">
        <v>493</v>
      </c>
      <c r="I68" s="4" t="s">
        <v>494</v>
      </c>
      <c r="J68" s="6" t="s">
        <v>495</v>
      </c>
      <c r="K68" s="7" t="str">
        <f>HYPERLINK("https://drive.google.com/file/d/1zDlcxebfQhVNPHHvMDNaQaBMkEAAbrjU/view?usp=drivesdk","SUPIATI AMIRUDDIN, S.TP.")</f>
        <v>SUPIATI AMIRUDDIN, S.TP.</v>
      </c>
      <c r="L68" s="4" t="s">
        <v>496</v>
      </c>
    </row>
    <row r="69">
      <c r="A69" s="3">
        <v>44446.374440162035</v>
      </c>
      <c r="B69" s="4" t="s">
        <v>497</v>
      </c>
      <c r="C69" s="4" t="s">
        <v>498</v>
      </c>
      <c r="D69" s="4" t="s">
        <v>499</v>
      </c>
      <c r="E69" s="4" t="s">
        <v>6</v>
      </c>
      <c r="G69" s="4" t="s">
        <v>92</v>
      </c>
      <c r="H69" s="4" t="s">
        <v>500</v>
      </c>
      <c r="I69" s="4" t="s">
        <v>501</v>
      </c>
      <c r="J69" s="6" t="s">
        <v>502</v>
      </c>
      <c r="K69" s="7" t="str">
        <f>HYPERLINK("https://drive.google.com/file/d/1e7EthYf1s_QOi8hW9Jzgm-lQb1V15jRI/view?usp=drivesdk","Eko Marwanto(MITRA BIBI)")</f>
        <v>Eko Marwanto(MITRA BIBI)</v>
      </c>
      <c r="L69" s="4" t="s">
        <v>503</v>
      </c>
    </row>
    <row r="70">
      <c r="A70" s="3">
        <v>44446.37446601852</v>
      </c>
      <c r="B70" s="4" t="s">
        <v>105</v>
      </c>
      <c r="C70" s="4" t="s">
        <v>106</v>
      </c>
      <c r="D70" s="5" t="s">
        <v>107</v>
      </c>
      <c r="E70" s="4" t="s">
        <v>5</v>
      </c>
      <c r="F70" s="4" t="s">
        <v>15</v>
      </c>
      <c r="H70" s="4" t="s">
        <v>504</v>
      </c>
      <c r="I70" s="4" t="s">
        <v>505</v>
      </c>
      <c r="J70" s="6" t="s">
        <v>506</v>
      </c>
      <c r="K70" s="7" t="str">
        <f>HYPERLINK("https://drive.google.com/file/d/10nCbW-mIopvv5e1UVhdGETot8F-d3wxp/view?usp=drivesdk","Tansyah Abadi,S.TP.,MM")</f>
        <v>Tansyah Abadi,S.TP.,MM</v>
      </c>
      <c r="L70" s="4" t="s">
        <v>507</v>
      </c>
    </row>
    <row r="71">
      <c r="A71" s="3">
        <v>44446.3744825</v>
      </c>
      <c r="B71" s="4" t="s">
        <v>508</v>
      </c>
      <c r="C71" s="4" t="s">
        <v>509</v>
      </c>
      <c r="D71" s="5" t="s">
        <v>510</v>
      </c>
      <c r="E71" s="4" t="s">
        <v>5</v>
      </c>
      <c r="F71" s="4" t="s">
        <v>31</v>
      </c>
      <c r="H71" s="4" t="s">
        <v>511</v>
      </c>
      <c r="I71" s="4" t="s">
        <v>512</v>
      </c>
      <c r="J71" s="6" t="s">
        <v>513</v>
      </c>
      <c r="K71" s="7" t="str">
        <f>HYPERLINK("https://drive.google.com/file/d/1G0NjWAKezf6pTU6Vm2dHgm9M_djDZdq2/view?usp=drivesdk","Dina Rosita, SP, MSi")</f>
        <v>Dina Rosita, SP, MSi</v>
      </c>
      <c r="L71" s="4" t="s">
        <v>514</v>
      </c>
    </row>
    <row r="72">
      <c r="A72" s="3">
        <v>44446.3745634838</v>
      </c>
      <c r="B72" s="4" t="s">
        <v>515</v>
      </c>
      <c r="C72" s="4" t="s">
        <v>516</v>
      </c>
      <c r="D72" s="5" t="s">
        <v>517</v>
      </c>
      <c r="E72" s="4" t="s">
        <v>5</v>
      </c>
      <c r="F72" s="4" t="s">
        <v>70</v>
      </c>
      <c r="H72" s="4" t="s">
        <v>518</v>
      </c>
      <c r="I72" s="4" t="s">
        <v>519</v>
      </c>
      <c r="J72" s="6" t="s">
        <v>520</v>
      </c>
      <c r="K72" s="7" t="str">
        <f>HYPERLINK("https://drive.google.com/file/d/1gB74IzbBJ6KteTkglNuwTfz1DhazjijO/view?usp=drivesdk","Sari Novalia Br Barus, SP")</f>
        <v>Sari Novalia Br Barus, SP</v>
      </c>
      <c r="L72" s="4" t="s">
        <v>521</v>
      </c>
    </row>
    <row r="73">
      <c r="A73" s="3">
        <v>44446.374603206015</v>
      </c>
      <c r="B73" s="4" t="s">
        <v>522</v>
      </c>
      <c r="C73" s="4" t="s">
        <v>523</v>
      </c>
      <c r="D73" s="5" t="s">
        <v>524</v>
      </c>
      <c r="E73" s="4" t="s">
        <v>5</v>
      </c>
      <c r="F73" s="4" t="s">
        <v>525</v>
      </c>
      <c r="H73" s="4" t="s">
        <v>526</v>
      </c>
      <c r="I73" s="4" t="s">
        <v>527</v>
      </c>
      <c r="J73" s="6" t="s">
        <v>528</v>
      </c>
      <c r="K73" s="7" t="str">
        <f>HYPERLINK("https://drive.google.com/file/d/1o7l-V401UsdwqoulP3jsKCcleTjMeS9t/view?usp=drivesdk","Ahlan Ternanti SP")</f>
        <v>Ahlan Ternanti SP</v>
      </c>
      <c r="L73" s="4" t="s">
        <v>529</v>
      </c>
    </row>
    <row r="74">
      <c r="A74" s="3">
        <v>44446.374620787035</v>
      </c>
      <c r="B74" s="4" t="s">
        <v>530</v>
      </c>
      <c r="C74" s="4" t="s">
        <v>531</v>
      </c>
      <c r="D74" s="5" t="s">
        <v>532</v>
      </c>
      <c r="E74" s="4" t="s">
        <v>5</v>
      </c>
      <c r="I74" s="4" t="s">
        <v>533</v>
      </c>
      <c r="J74" s="6" t="s">
        <v>534</v>
      </c>
      <c r="K74" s="7" t="str">
        <f>HYPERLINK("https://drive.google.com/file/d/1tIgQnVKaOqrtmdeAjyC8Jd2m9GVGPE20/view?usp=drivesdk","Deden Sudin jaktim")</f>
        <v>Deden Sudin jaktim</v>
      </c>
      <c r="L74" s="4" t="s">
        <v>535</v>
      </c>
    </row>
    <row r="75">
      <c r="A75" s="3">
        <v>44446.374704421294</v>
      </c>
      <c r="B75" s="4" t="s">
        <v>536</v>
      </c>
      <c r="C75" s="4" t="s">
        <v>537</v>
      </c>
      <c r="D75" s="5" t="s">
        <v>538</v>
      </c>
      <c r="E75" s="4" t="s">
        <v>5</v>
      </c>
      <c r="F75" s="4" t="s">
        <v>70</v>
      </c>
      <c r="H75" s="4" t="s">
        <v>539</v>
      </c>
      <c r="I75" s="4" t="s">
        <v>540</v>
      </c>
      <c r="J75" s="6" t="s">
        <v>541</v>
      </c>
      <c r="K75" s="7" t="str">
        <f>HYPERLINK("https://drive.google.com/file/d/1fT6FmmYWlvyPkw3r2x6uOPDb37hTLUdM/view?usp=drivesdk","Kristanto, S.Pt, M.Si")</f>
        <v>Kristanto, S.Pt, M.Si</v>
      </c>
      <c r="L75" s="4" t="s">
        <v>542</v>
      </c>
    </row>
    <row r="76">
      <c r="A76" s="3">
        <v>44446.37474907408</v>
      </c>
      <c r="B76" s="4" t="s">
        <v>543</v>
      </c>
      <c r="C76" s="4" t="s">
        <v>544</v>
      </c>
      <c r="D76" s="5" t="s">
        <v>545</v>
      </c>
      <c r="E76" s="4" t="s">
        <v>5</v>
      </c>
      <c r="F76" s="4" t="s">
        <v>546</v>
      </c>
      <c r="H76" s="4" t="s">
        <v>547</v>
      </c>
      <c r="I76" s="4" t="s">
        <v>548</v>
      </c>
      <c r="J76" s="6" t="s">
        <v>549</v>
      </c>
      <c r="K76" s="7" t="str">
        <f>HYPERLINK("https://drive.google.com/file/d/1E7YzyeNRnI01FSMBZxC9ipXK0qUFoKX1/view?usp=drivesdk","Muji Sri Rahayu")</f>
        <v>Muji Sri Rahayu</v>
      </c>
      <c r="L76" s="4" t="s">
        <v>550</v>
      </c>
    </row>
    <row r="77">
      <c r="A77" s="3">
        <v>44446.374751446754</v>
      </c>
      <c r="B77" s="4" t="s">
        <v>551</v>
      </c>
      <c r="C77" s="4" t="s">
        <v>552</v>
      </c>
      <c r="D77" s="5" t="s">
        <v>553</v>
      </c>
      <c r="E77" s="4" t="s">
        <v>5</v>
      </c>
      <c r="F77" s="4" t="s">
        <v>70</v>
      </c>
      <c r="H77" s="4" t="s">
        <v>304</v>
      </c>
      <c r="I77" s="4" t="s">
        <v>554</v>
      </c>
      <c r="J77" s="6" t="s">
        <v>555</v>
      </c>
      <c r="K77" s="7" t="str">
        <f>HYPERLINK("https://drive.google.com/file/d/1US-B1HyYo-dCzBYYn1RsX20OIq8SC9j7/view?usp=drivesdk","Eka Moya Lestari, SP MM")</f>
        <v>Eka Moya Lestari, SP MM</v>
      </c>
      <c r="L77" s="4" t="s">
        <v>556</v>
      </c>
    </row>
    <row r="78">
      <c r="A78" s="3">
        <v>44446.37478082176</v>
      </c>
      <c r="B78" s="4" t="s">
        <v>557</v>
      </c>
      <c r="C78" s="4" t="s">
        <v>558</v>
      </c>
      <c r="D78" s="5" t="s">
        <v>559</v>
      </c>
      <c r="E78" s="4" t="s">
        <v>5</v>
      </c>
      <c r="F78" s="4" t="s">
        <v>70</v>
      </c>
      <c r="H78" s="4" t="s">
        <v>560</v>
      </c>
      <c r="I78" s="4" t="s">
        <v>561</v>
      </c>
      <c r="J78" s="6" t="s">
        <v>562</v>
      </c>
      <c r="K78" s="7" t="str">
        <f>HYPERLINK("https://drive.google.com/file/d/1Tqb8XXQJGNQmO5U9jFqeTVgKs7UZJSbV/view?usp=drivesdk","Mahdalena, SP")</f>
        <v>Mahdalena, SP</v>
      </c>
      <c r="L78" s="4" t="s">
        <v>563</v>
      </c>
    </row>
    <row r="79">
      <c r="A79" s="3">
        <v>44446.37482376157</v>
      </c>
      <c r="B79" s="4" t="s">
        <v>564</v>
      </c>
      <c r="C79" s="4" t="s">
        <v>565</v>
      </c>
      <c r="D79" s="5" t="s">
        <v>566</v>
      </c>
      <c r="E79" s="4" t="s">
        <v>5</v>
      </c>
      <c r="F79" s="4" t="s">
        <v>70</v>
      </c>
      <c r="I79" s="4" t="s">
        <v>567</v>
      </c>
      <c r="J79" s="6" t="s">
        <v>568</v>
      </c>
      <c r="K79" s="7" t="str">
        <f>HYPERLINK("https://drive.google.com/file/d/1fv-cMtFIoUipTwWgG8JDCHt4QnwPnB83/view?usp=drivesdk","ANDREAS PASKAH MAMBU, SP")</f>
        <v>ANDREAS PASKAH MAMBU, SP</v>
      </c>
      <c r="L79" s="4" t="s">
        <v>569</v>
      </c>
    </row>
    <row r="80">
      <c r="A80" s="3">
        <v>44446.37483965278</v>
      </c>
      <c r="B80" s="4" t="s">
        <v>570</v>
      </c>
      <c r="C80" s="4" t="s">
        <v>571</v>
      </c>
      <c r="D80" s="5" t="s">
        <v>572</v>
      </c>
      <c r="E80" s="4" t="s">
        <v>5</v>
      </c>
      <c r="F80" s="4" t="s">
        <v>187</v>
      </c>
      <c r="H80" s="4" t="s">
        <v>573</v>
      </c>
      <c r="I80" s="4" t="s">
        <v>574</v>
      </c>
      <c r="J80" s="6" t="s">
        <v>575</v>
      </c>
      <c r="K80" s="7" t="str">
        <f>HYPERLINK("https://drive.google.com/file/d/1H5nEoNRLWG43KL-VtoMMa0nQtvbnF8h3/view?usp=drivesdk","Carta,S.P")</f>
        <v>Carta,S.P</v>
      </c>
      <c r="L80" s="4" t="s">
        <v>576</v>
      </c>
    </row>
    <row r="81">
      <c r="A81" s="3">
        <v>44446.37484212963</v>
      </c>
      <c r="B81" s="4" t="s">
        <v>577</v>
      </c>
      <c r="C81" s="4" t="s">
        <v>578</v>
      </c>
      <c r="D81" s="5" t="s">
        <v>579</v>
      </c>
      <c r="E81" s="4" t="s">
        <v>6</v>
      </c>
      <c r="G81" s="4" t="s">
        <v>122</v>
      </c>
      <c r="H81" s="4" t="s">
        <v>580</v>
      </c>
      <c r="I81" s="4" t="s">
        <v>581</v>
      </c>
      <c r="J81" s="6" t="s">
        <v>582</v>
      </c>
      <c r="K81" s="7" t="str">
        <f>HYPERLINK("https://drive.google.com/file/d/1CiMm9eUc4VCTS63aZAOE40YZ32ym4XYp/view?usp=drivesdk","ABDUL GAFUR")</f>
        <v>ABDUL GAFUR</v>
      </c>
      <c r="L81" s="4" t="s">
        <v>583</v>
      </c>
    </row>
    <row r="82">
      <c r="A82" s="3">
        <v>44446.374871168984</v>
      </c>
      <c r="B82" s="4" t="s">
        <v>584</v>
      </c>
      <c r="C82" s="4" t="s">
        <v>585</v>
      </c>
      <c r="D82" s="5" t="s">
        <v>586</v>
      </c>
      <c r="E82" s="4" t="s">
        <v>6</v>
      </c>
      <c r="G82" s="4" t="s">
        <v>236</v>
      </c>
      <c r="H82" s="4" t="s">
        <v>587</v>
      </c>
      <c r="I82" s="4" t="s">
        <v>588</v>
      </c>
      <c r="J82" s="6" t="s">
        <v>589</v>
      </c>
      <c r="K82" s="7" t="str">
        <f>HYPERLINK("https://drive.google.com/file/d/1mbpMJ1pusR_Qcl63tdNVVVmfIhl99oRK/view?usp=drivesdk","Arthur Malinton Sembiring SH,M.Hum")</f>
        <v>Arthur Malinton Sembiring SH,M.Hum</v>
      </c>
      <c r="L82" s="4" t="s">
        <v>590</v>
      </c>
    </row>
    <row r="83">
      <c r="A83" s="3">
        <v>44446.37490797453</v>
      </c>
      <c r="B83" s="4" t="s">
        <v>591</v>
      </c>
      <c r="C83" s="4" t="s">
        <v>592</v>
      </c>
      <c r="D83" s="5" t="s">
        <v>593</v>
      </c>
      <c r="E83" s="4" t="s">
        <v>5</v>
      </c>
      <c r="F83" s="4" t="s">
        <v>70</v>
      </c>
      <c r="H83" s="4" t="s">
        <v>594</v>
      </c>
      <c r="I83" s="4" t="s">
        <v>595</v>
      </c>
      <c r="J83" s="6" t="s">
        <v>596</v>
      </c>
      <c r="K83" s="7" t="str">
        <f>HYPERLINK("https://drive.google.com/file/d/16U0MgBOB5-hKzWpxIAiGZZhY-kTlukR6/view?usp=drivesdk","Emmy Derita Pasaribu, S.P")</f>
        <v>Emmy Derita Pasaribu, S.P</v>
      </c>
      <c r="L83" s="4" t="s">
        <v>597</v>
      </c>
    </row>
    <row r="84">
      <c r="A84" s="3">
        <v>44446.37492207176</v>
      </c>
      <c r="B84" s="4" t="s">
        <v>598</v>
      </c>
      <c r="C84" s="4" t="s">
        <v>599</v>
      </c>
      <c r="D84" s="5" t="s">
        <v>600</v>
      </c>
      <c r="E84" s="4" t="s">
        <v>6</v>
      </c>
      <c r="G84" s="4" t="s">
        <v>601</v>
      </c>
      <c r="H84" s="4" t="s">
        <v>602</v>
      </c>
      <c r="I84" s="4" t="s">
        <v>603</v>
      </c>
      <c r="J84" s="6" t="s">
        <v>604</v>
      </c>
      <c r="K84" s="7" t="str">
        <f>HYPERLINK("https://drive.google.com/file/d/1K-9exG9TiVPqdq-Ro9Yk6V_3yQahYeu5/view?usp=drivesdk","Qidarman")</f>
        <v>Qidarman</v>
      </c>
      <c r="L84" s="4" t="s">
        <v>605</v>
      </c>
    </row>
    <row r="85">
      <c r="A85" s="3">
        <v>44446.37492543981</v>
      </c>
      <c r="B85" s="4" t="s">
        <v>606</v>
      </c>
      <c r="C85" s="4" t="s">
        <v>607</v>
      </c>
      <c r="D85" s="5" t="s">
        <v>608</v>
      </c>
      <c r="E85" s="4" t="s">
        <v>5</v>
      </c>
      <c r="F85" s="4" t="s">
        <v>407</v>
      </c>
      <c r="I85" s="4" t="s">
        <v>609</v>
      </c>
      <c r="J85" s="6" t="s">
        <v>610</v>
      </c>
      <c r="K85" s="7" t="str">
        <f>HYPERLINK("https://drive.google.com/file/d/14PmvfGEaMldt36oruBwHD1AOQm_ZxFFn/view?usp=drivesdk","PRISCILLA APRILIANA MBAKE, S.Tr.P")</f>
        <v>PRISCILLA APRILIANA MBAKE, S.Tr.P</v>
      </c>
      <c r="L85" s="4" t="s">
        <v>611</v>
      </c>
    </row>
    <row r="86">
      <c r="A86" s="3">
        <v>44446.37492641204</v>
      </c>
      <c r="B86" s="4" t="s">
        <v>612</v>
      </c>
      <c r="C86" s="4" t="s">
        <v>613</v>
      </c>
      <c r="D86" s="5" t="s">
        <v>614</v>
      </c>
      <c r="E86" s="4" t="s">
        <v>5</v>
      </c>
      <c r="F86" s="4" t="s">
        <v>31</v>
      </c>
      <c r="H86" s="4" t="s">
        <v>615</v>
      </c>
      <c r="I86" s="4" t="s">
        <v>616</v>
      </c>
      <c r="J86" s="6" t="s">
        <v>617</v>
      </c>
      <c r="K86" s="7" t="str">
        <f>HYPERLINK("https://drive.google.com/file/d/1jrioz2RKBfu5b5TIBvF03zS_JPVnzlhZ/view?usp=drivesdk","Renny Andriani, S.P., M.M.")</f>
        <v>Renny Andriani, S.P., M.M.</v>
      </c>
      <c r="L86" s="4" t="s">
        <v>618</v>
      </c>
    </row>
    <row r="87">
      <c r="A87" s="3">
        <v>44446.3749271875</v>
      </c>
      <c r="B87" s="4" t="s">
        <v>619</v>
      </c>
      <c r="C87" s="4" t="s">
        <v>620</v>
      </c>
      <c r="D87" s="5" t="s">
        <v>621</v>
      </c>
      <c r="E87" s="4" t="s">
        <v>6</v>
      </c>
      <c r="G87" s="4" t="s">
        <v>92</v>
      </c>
      <c r="H87" s="4" t="s">
        <v>622</v>
      </c>
      <c r="I87" s="4" t="s">
        <v>623</v>
      </c>
      <c r="J87" s="6" t="s">
        <v>624</v>
      </c>
      <c r="K87" s="7" t="str">
        <f>HYPERLINK("https://drive.google.com/file/d/1k0hwcQQnaeJkrDOQ5uriwrLTT4i-Y_1R/view?usp=drivesdk","Istanto ")</f>
        <v>Istanto </v>
      </c>
      <c r="L87" s="4" t="s">
        <v>625</v>
      </c>
    </row>
    <row r="88">
      <c r="A88" s="3">
        <v>44446.37495532408</v>
      </c>
      <c r="B88" s="4" t="s">
        <v>626</v>
      </c>
      <c r="C88" s="4" t="s">
        <v>627</v>
      </c>
      <c r="D88" s="5" t="s">
        <v>228</v>
      </c>
      <c r="E88" s="4" t="s">
        <v>6</v>
      </c>
      <c r="G88" s="4" t="s">
        <v>122</v>
      </c>
      <c r="H88" s="4" t="s">
        <v>628</v>
      </c>
      <c r="I88" s="4" t="s">
        <v>629</v>
      </c>
      <c r="J88" s="6" t="s">
        <v>630</v>
      </c>
      <c r="K88" s="7" t="str">
        <f>HYPERLINK("https://drive.google.com/file/d/1PACqKbDWXy53J-opqG5EKxugvKoKYV9Q/view?usp=drivesdk","Dian Al-Munawar Zuhri")</f>
        <v>Dian Al-Munawar Zuhri</v>
      </c>
      <c r="L88" s="4" t="s">
        <v>631</v>
      </c>
    </row>
    <row r="89">
      <c r="A89" s="3">
        <v>44446.37496224537</v>
      </c>
      <c r="B89" s="4" t="s">
        <v>632</v>
      </c>
      <c r="C89" s="4" t="s">
        <v>633</v>
      </c>
      <c r="D89" s="5" t="s">
        <v>634</v>
      </c>
      <c r="E89" s="4" t="s">
        <v>5</v>
      </c>
      <c r="F89" s="4" t="s">
        <v>70</v>
      </c>
      <c r="H89" s="4" t="s">
        <v>635</v>
      </c>
      <c r="I89" s="4" t="s">
        <v>636</v>
      </c>
      <c r="J89" s="6" t="s">
        <v>637</v>
      </c>
      <c r="K89" s="7" t="str">
        <f>HYPERLINK("https://drive.google.com/file/d/129PBhxswO9P9UVq-QtqOq3RU-I1MOyru/view?usp=drivesdk","Fifit Hartatik,S.Pt")</f>
        <v>Fifit Hartatik,S.Pt</v>
      </c>
      <c r="L89" s="4" t="s">
        <v>638</v>
      </c>
    </row>
    <row r="90">
      <c r="A90" s="3">
        <v>44446.37503384259</v>
      </c>
      <c r="B90" s="4" t="s">
        <v>639</v>
      </c>
      <c r="C90" s="4" t="s">
        <v>640</v>
      </c>
      <c r="D90" s="5" t="s">
        <v>641</v>
      </c>
      <c r="E90" s="4" t="s">
        <v>5</v>
      </c>
      <c r="F90" s="4" t="s">
        <v>642</v>
      </c>
      <c r="H90" s="4" t="s">
        <v>643</v>
      </c>
      <c r="I90" s="4" t="s">
        <v>644</v>
      </c>
      <c r="J90" s="6" t="s">
        <v>645</v>
      </c>
      <c r="K90" s="7" t="str">
        <f>HYPERLINK("https://drive.google.com/file/d/1Bm5ErJFVJd7QIQXCZGRbm-dtu0En-iW1/view?usp=drivesdk","NILA D TAGORA,S.P.,M.Si")</f>
        <v>NILA D TAGORA,S.P.,M.Si</v>
      </c>
      <c r="L90" s="4" t="s">
        <v>646</v>
      </c>
    </row>
    <row r="91">
      <c r="A91" s="3">
        <v>44446.375053993055</v>
      </c>
      <c r="B91" s="4" t="s">
        <v>647</v>
      </c>
      <c r="C91" s="4" t="s">
        <v>648</v>
      </c>
      <c r="D91" s="5" t="s">
        <v>649</v>
      </c>
      <c r="E91" s="4" t="s">
        <v>5</v>
      </c>
      <c r="F91" s="4" t="s">
        <v>70</v>
      </c>
      <c r="H91" s="4" t="s">
        <v>650</v>
      </c>
      <c r="I91" s="4" t="s">
        <v>651</v>
      </c>
      <c r="J91" s="6" t="s">
        <v>652</v>
      </c>
      <c r="K91" s="7" t="str">
        <f>HYPERLINK("https://drive.google.com/file/d/1LEviGqDGTEstVAFKmokyyUDqPOY9SzY4/view?usp=drivesdk","Olha Padang S.Pt")</f>
        <v>Olha Padang S.Pt</v>
      </c>
      <c r="L91" s="4" t="s">
        <v>653</v>
      </c>
    </row>
    <row r="92">
      <c r="A92" s="3">
        <v>44446.375106238425</v>
      </c>
      <c r="B92" s="4" t="s">
        <v>654</v>
      </c>
      <c r="C92" s="4" t="s">
        <v>655</v>
      </c>
      <c r="D92" s="5" t="s">
        <v>656</v>
      </c>
      <c r="E92" s="4" t="s">
        <v>5</v>
      </c>
      <c r="F92" s="4" t="s">
        <v>657</v>
      </c>
      <c r="H92" s="4" t="s">
        <v>658</v>
      </c>
      <c r="I92" s="4" t="s">
        <v>659</v>
      </c>
      <c r="J92" s="6" t="s">
        <v>660</v>
      </c>
      <c r="K92" s="7" t="str">
        <f>HYPERLINK("https://drive.google.com/file/d/1WPBE21Th7Wij6UVymidvM1bCMx12gY1u/view?usp=drivesdk","Muhammad Busroni, S.Hut., M.M.")</f>
        <v>Muhammad Busroni, S.Hut., M.M.</v>
      </c>
      <c r="L92" s="4" t="s">
        <v>661</v>
      </c>
    </row>
    <row r="93">
      <c r="A93" s="3">
        <v>44446.37511144676</v>
      </c>
      <c r="B93" s="4" t="s">
        <v>662</v>
      </c>
      <c r="C93" s="4" t="s">
        <v>663</v>
      </c>
      <c r="D93" s="5" t="s">
        <v>664</v>
      </c>
      <c r="E93" s="4" t="s">
        <v>5</v>
      </c>
      <c r="F93" s="4" t="s">
        <v>31</v>
      </c>
      <c r="H93" s="4" t="s">
        <v>665</v>
      </c>
      <c r="I93" s="4" t="s">
        <v>666</v>
      </c>
      <c r="J93" s="6" t="s">
        <v>667</v>
      </c>
      <c r="K93" s="7" t="str">
        <f>HYPERLINK("https://drive.google.com/file/d/1rZBR2c1hKv-HMaU-iS8BoTKkiIOZVl0e/view?usp=drivesdk","Dina Yusdhika, S.P., M.Si")</f>
        <v>Dina Yusdhika, S.P., M.Si</v>
      </c>
      <c r="L93" s="4" t="s">
        <v>668</v>
      </c>
    </row>
    <row r="94">
      <c r="A94" s="3">
        <v>44446.375124513885</v>
      </c>
      <c r="B94" s="4" t="s">
        <v>669</v>
      </c>
      <c r="C94" s="4" t="s">
        <v>670</v>
      </c>
      <c r="D94" s="5" t="s">
        <v>671</v>
      </c>
      <c r="E94" s="4" t="s">
        <v>5</v>
      </c>
      <c r="F94" s="4" t="s">
        <v>672</v>
      </c>
      <c r="H94" s="4" t="s">
        <v>673</v>
      </c>
      <c r="I94" s="4" t="s">
        <v>674</v>
      </c>
      <c r="J94" s="6" t="s">
        <v>675</v>
      </c>
      <c r="K94" s="7" t="str">
        <f>HYPERLINK("https://drive.google.com/file/d/1t15oYiodjOTIdZl1hfjZP7iR-zav8Np6/view?usp=drivesdk","DENNY KURNIAWAN, SP, MM")</f>
        <v>DENNY KURNIAWAN, SP, MM</v>
      </c>
      <c r="L94" s="4" t="s">
        <v>676</v>
      </c>
    </row>
    <row r="95">
      <c r="A95" s="3">
        <v>44446.375239120374</v>
      </c>
      <c r="B95" s="4" t="s">
        <v>677</v>
      </c>
      <c r="C95" s="4" t="s">
        <v>678</v>
      </c>
      <c r="D95" s="5" t="s">
        <v>679</v>
      </c>
      <c r="E95" s="4" t="s">
        <v>5</v>
      </c>
      <c r="F95" s="4" t="s">
        <v>70</v>
      </c>
      <c r="H95" s="4" t="s">
        <v>48</v>
      </c>
      <c r="I95" s="4" t="s">
        <v>680</v>
      </c>
      <c r="J95" s="6" t="s">
        <v>681</v>
      </c>
      <c r="K95" s="7" t="str">
        <f>HYPERLINK("https://drive.google.com/file/d/1FmkUEZYSHADDmR8sihXIUYBcMhMAQxe4/view?usp=drivesdk","NUR CAHAYA")</f>
        <v>NUR CAHAYA</v>
      </c>
      <c r="L95" s="4" t="s">
        <v>682</v>
      </c>
    </row>
    <row r="96">
      <c r="A96" s="3">
        <v>44446.37528965277</v>
      </c>
      <c r="B96" s="4" t="s">
        <v>683</v>
      </c>
      <c r="C96" s="4" t="s">
        <v>684</v>
      </c>
      <c r="D96" s="5" t="s">
        <v>685</v>
      </c>
      <c r="E96" s="4" t="s">
        <v>6</v>
      </c>
      <c r="G96" s="4" t="s">
        <v>122</v>
      </c>
      <c r="H96" s="4" t="s">
        <v>686</v>
      </c>
      <c r="I96" s="4" t="s">
        <v>687</v>
      </c>
      <c r="J96" s="6" t="s">
        <v>688</v>
      </c>
      <c r="K96" s="7" t="str">
        <f>HYPERLINK("https://drive.google.com/file/d/1DVVG_iL1WQVwut9xSFbYbJdS8DYO9alM/view?usp=drivesdk","Andre Gita Riandi")</f>
        <v>Andre Gita Riandi</v>
      </c>
      <c r="L96" s="4" t="s">
        <v>689</v>
      </c>
    </row>
    <row r="97">
      <c r="A97" s="3">
        <v>44446.37529797453</v>
      </c>
      <c r="B97" s="4" t="s">
        <v>690</v>
      </c>
      <c r="C97" s="4" t="s">
        <v>691</v>
      </c>
      <c r="D97" s="5" t="s">
        <v>692</v>
      </c>
      <c r="E97" s="4" t="s">
        <v>5</v>
      </c>
      <c r="F97" s="4" t="s">
        <v>693</v>
      </c>
      <c r="I97" s="4" t="s">
        <v>694</v>
      </c>
      <c r="J97" s="6" t="s">
        <v>695</v>
      </c>
      <c r="K97" s="7" t="str">
        <f>HYPERLINK("https://drive.google.com/file/d/1fHiXX5Jqtxw735ME3BHF_CJ7cJ1W22lJ/view?usp=drivesdk","mimi riani")</f>
        <v>mimi riani</v>
      </c>
      <c r="L97" s="4" t="s">
        <v>696</v>
      </c>
    </row>
    <row r="98">
      <c r="A98" s="3">
        <v>44446.3753147338</v>
      </c>
      <c r="B98" s="4" t="s">
        <v>697</v>
      </c>
      <c r="C98" s="4" t="s">
        <v>698</v>
      </c>
      <c r="D98" s="5" t="s">
        <v>699</v>
      </c>
      <c r="E98" s="4" t="s">
        <v>6</v>
      </c>
      <c r="G98" s="4" t="s">
        <v>700</v>
      </c>
      <c r="H98" s="4" t="s">
        <v>701</v>
      </c>
      <c r="I98" s="4" t="s">
        <v>702</v>
      </c>
      <c r="J98" s="6" t="s">
        <v>703</v>
      </c>
      <c r="K98" s="7" t="str">
        <f>HYPERLINK("https://drive.google.com/file/d/183udwbHJ5E1oNwdCv_1NvjFp2gTNV4qv/view?usp=drivesdk","Yusniardi")</f>
        <v>Yusniardi</v>
      </c>
      <c r="L98" s="4" t="s">
        <v>704</v>
      </c>
    </row>
    <row r="99">
      <c r="A99" s="3">
        <v>44446.375405555555</v>
      </c>
      <c r="B99" s="4" t="s">
        <v>705</v>
      </c>
      <c r="C99" s="4" t="s">
        <v>706</v>
      </c>
      <c r="D99" s="5" t="s">
        <v>707</v>
      </c>
      <c r="E99" s="4" t="s">
        <v>6</v>
      </c>
      <c r="G99" s="4" t="s">
        <v>708</v>
      </c>
      <c r="H99" s="4" t="s">
        <v>709</v>
      </c>
      <c r="I99" s="4" t="s">
        <v>710</v>
      </c>
      <c r="J99" s="6" t="s">
        <v>711</v>
      </c>
      <c r="K99" s="7" t="str">
        <f>HYPERLINK("https://drive.google.com/file/d/1VVT9Tm9u6lQTH-dhYxhnoyssbrI60Z3Y/view?usp=drivesdk","ROBY LABETUBUN, SP")</f>
        <v>ROBY LABETUBUN, SP</v>
      </c>
      <c r="L99" s="4" t="s">
        <v>712</v>
      </c>
    </row>
    <row r="100">
      <c r="A100" s="3">
        <v>44446.37547356481</v>
      </c>
      <c r="B100" s="4" t="s">
        <v>713</v>
      </c>
      <c r="C100" s="4" t="s">
        <v>714</v>
      </c>
      <c r="D100" s="5" t="s">
        <v>715</v>
      </c>
      <c r="E100" s="4" t="s">
        <v>5</v>
      </c>
      <c r="F100" s="4" t="s">
        <v>55</v>
      </c>
      <c r="H100" s="4" t="s">
        <v>716</v>
      </c>
      <c r="I100" s="4" t="s">
        <v>717</v>
      </c>
      <c r="J100" s="6" t="s">
        <v>718</v>
      </c>
      <c r="K100" s="7" t="str">
        <f>HYPERLINK("https://drive.google.com/file/d/18J7AbukpXaIjXgrmDNqqfXeQHswro0CG/view?usp=drivesdk","Sisunandar")</f>
        <v>Sisunandar</v>
      </c>
      <c r="L100" s="4" t="s">
        <v>719</v>
      </c>
    </row>
    <row r="101">
      <c r="A101" s="3">
        <v>44446.375539155095</v>
      </c>
      <c r="B101" s="4" t="s">
        <v>720</v>
      </c>
      <c r="C101" s="4" t="s">
        <v>721</v>
      </c>
      <c r="D101" s="5" t="s">
        <v>722</v>
      </c>
      <c r="E101" s="4" t="s">
        <v>5</v>
      </c>
      <c r="F101" s="4" t="s">
        <v>723</v>
      </c>
      <c r="H101" s="4" t="s">
        <v>724</v>
      </c>
      <c r="I101" s="4" t="s">
        <v>725</v>
      </c>
      <c r="J101" s="6" t="s">
        <v>726</v>
      </c>
      <c r="K101" s="7" t="str">
        <f>HYPERLINK("https://drive.google.com/file/d/1GDH5HY6BmDDMX8a-Pfp6PfwdTonFUyt_/view?usp=drivesdk","RAHMAH GAFFAR")</f>
        <v>RAHMAH GAFFAR</v>
      </c>
      <c r="L101" s="4" t="s">
        <v>727</v>
      </c>
    </row>
    <row r="102">
      <c r="A102" s="3">
        <v>44446.37559048611</v>
      </c>
      <c r="B102" s="4" t="s">
        <v>728</v>
      </c>
      <c r="C102" s="4" t="s">
        <v>729</v>
      </c>
      <c r="D102" s="5" t="s">
        <v>730</v>
      </c>
      <c r="E102" s="4" t="s">
        <v>5</v>
      </c>
      <c r="F102" s="4" t="s">
        <v>70</v>
      </c>
      <c r="H102" s="4" t="s">
        <v>731</v>
      </c>
      <c r="I102" s="4" t="s">
        <v>732</v>
      </c>
      <c r="J102" s="6" t="s">
        <v>733</v>
      </c>
      <c r="K102" s="7" t="str">
        <f>HYPERLINK("https://drive.google.com/file/d/1rXHs80sksVGZDTqLUMWMze3eqzGwmsby/view?usp=drivesdk","SALEH")</f>
        <v>SALEH</v>
      </c>
      <c r="L102" s="4" t="s">
        <v>734</v>
      </c>
    </row>
    <row r="103">
      <c r="A103" s="3">
        <v>44446.375612800926</v>
      </c>
      <c r="B103" s="4" t="s">
        <v>735</v>
      </c>
      <c r="C103" s="4" t="s">
        <v>736</v>
      </c>
      <c r="D103" s="5" t="s">
        <v>737</v>
      </c>
      <c r="E103" s="4" t="s">
        <v>5</v>
      </c>
      <c r="F103" s="4" t="s">
        <v>738</v>
      </c>
      <c r="H103" s="4" t="s">
        <v>739</v>
      </c>
      <c r="I103" s="4" t="s">
        <v>740</v>
      </c>
      <c r="J103" s="6" t="s">
        <v>741</v>
      </c>
      <c r="K103" s="7" t="str">
        <f>HYPERLINK("https://drive.google.com/file/d/1-6v06nI1o2gJoKZtEb196uPW8OzF_DHO/view?usp=drivesdk","Ir.Ati Diah Umawati, MP.")</f>
        <v>Ir.Ati Diah Umawati, MP.</v>
      </c>
      <c r="L103" s="4" t="s">
        <v>742</v>
      </c>
    </row>
    <row r="104">
      <c r="A104" s="3">
        <v>44446.37562313657</v>
      </c>
      <c r="B104" s="4" t="s">
        <v>743</v>
      </c>
      <c r="C104" s="4" t="s">
        <v>744</v>
      </c>
      <c r="D104" s="5" t="s">
        <v>745</v>
      </c>
      <c r="E104" s="4" t="s">
        <v>5</v>
      </c>
      <c r="F104" s="4" t="s">
        <v>746</v>
      </c>
      <c r="H104" s="4" t="s">
        <v>747</v>
      </c>
      <c r="I104" s="4" t="s">
        <v>748</v>
      </c>
      <c r="J104" s="6" t="s">
        <v>749</v>
      </c>
      <c r="K104" s="7" t="str">
        <f>HYPERLINK("https://drive.google.com/file/d/1Hx9qQnwp9YJtef1AdB9Mb5iPm7W34qep/view?usp=drivesdk","Ir. DONNY ANANTO N., MP")</f>
        <v>Ir. DONNY ANANTO N., MP</v>
      </c>
      <c r="L104" s="4" t="s">
        <v>750</v>
      </c>
    </row>
    <row r="105">
      <c r="A105" s="3">
        <v>44446.37565170139</v>
      </c>
      <c r="B105" s="4" t="s">
        <v>751</v>
      </c>
      <c r="C105" s="4" t="s">
        <v>752</v>
      </c>
      <c r="D105" s="5" t="s">
        <v>753</v>
      </c>
      <c r="E105" s="4" t="s">
        <v>5</v>
      </c>
      <c r="F105" s="4" t="s">
        <v>70</v>
      </c>
      <c r="H105" s="4" t="s">
        <v>754</v>
      </c>
      <c r="I105" s="4" t="s">
        <v>755</v>
      </c>
      <c r="J105" s="6" t="s">
        <v>756</v>
      </c>
      <c r="K105" s="7" t="str">
        <f>HYPERLINK("https://drive.google.com/file/d/1lPofw_wXdZN-J-Z29jdirNtjFNdiVp55/view?usp=drivesdk","SANTY BUDI SURYANI, S.P")</f>
        <v>SANTY BUDI SURYANI, S.P</v>
      </c>
      <c r="L105" s="4" t="s">
        <v>757</v>
      </c>
    </row>
    <row r="106">
      <c r="A106" s="3">
        <v>44446.37578722222</v>
      </c>
      <c r="B106" s="4" t="s">
        <v>758</v>
      </c>
      <c r="C106" s="4" t="s">
        <v>759</v>
      </c>
      <c r="D106" s="5" t="s">
        <v>760</v>
      </c>
      <c r="E106" s="4" t="s">
        <v>5</v>
      </c>
      <c r="H106" s="4" t="s">
        <v>761</v>
      </c>
      <c r="I106" s="4" t="s">
        <v>762</v>
      </c>
      <c r="J106" s="6" t="s">
        <v>763</v>
      </c>
      <c r="K106" s="7" t="str">
        <f>HYPERLINK("https://drive.google.com/file/d/1Rkh_91aQqfkBjvWcvDdNszM0B3pzs4VP/view?usp=drivesdk","ACHMAD ROMADHON")</f>
        <v>ACHMAD ROMADHON</v>
      </c>
      <c r="L106" s="4" t="s">
        <v>764</v>
      </c>
    </row>
    <row r="107">
      <c r="A107" s="3">
        <v>44446.375837037034</v>
      </c>
      <c r="B107" s="4" t="s">
        <v>765</v>
      </c>
      <c r="C107" s="4" t="s">
        <v>766</v>
      </c>
      <c r="D107" s="5" t="s">
        <v>767</v>
      </c>
      <c r="E107" s="4" t="s">
        <v>5</v>
      </c>
      <c r="F107" s="4" t="s">
        <v>768</v>
      </c>
      <c r="H107" s="4" t="s">
        <v>769</v>
      </c>
      <c r="I107" s="4" t="s">
        <v>770</v>
      </c>
      <c r="J107" s="6" t="s">
        <v>771</v>
      </c>
      <c r="K107" s="7" t="str">
        <f>HYPERLINK("https://drive.google.com/file/d/1grAOronPGqjbn5c8P_f0ZFm3tufXdL85/view?usp=drivesdk","Ir. INDRAWATI, M.MA")</f>
        <v>Ir. INDRAWATI, M.MA</v>
      </c>
      <c r="L107" s="4" t="s">
        <v>750</v>
      </c>
    </row>
    <row r="108">
      <c r="A108" s="3">
        <v>44446.375839305554</v>
      </c>
      <c r="B108" s="4" t="s">
        <v>772</v>
      </c>
      <c r="C108" s="4" t="s">
        <v>773</v>
      </c>
      <c r="D108" s="5" t="s">
        <v>774</v>
      </c>
      <c r="E108" s="4" t="s">
        <v>5</v>
      </c>
      <c r="F108" s="4" t="s">
        <v>775</v>
      </c>
      <c r="H108" s="4" t="s">
        <v>602</v>
      </c>
      <c r="I108" s="4" t="s">
        <v>776</v>
      </c>
      <c r="J108" s="6" t="s">
        <v>777</v>
      </c>
      <c r="K108" s="7" t="str">
        <f>HYPERLINK("https://drive.google.com/file/d/18KK7pcGgnDTLo3yVNHHjrz5ialYfo3Va/view?usp=drivesdk","Eci Gustina, SP")</f>
        <v>Eci Gustina, SP</v>
      </c>
      <c r="L108" s="4" t="s">
        <v>778</v>
      </c>
    </row>
    <row r="109">
      <c r="A109" s="3">
        <v>44446.3758653588</v>
      </c>
      <c r="B109" s="4" t="s">
        <v>779</v>
      </c>
      <c r="C109" s="4" t="s">
        <v>780</v>
      </c>
      <c r="D109" s="5" t="s">
        <v>781</v>
      </c>
      <c r="E109" s="4" t="s">
        <v>5</v>
      </c>
      <c r="F109" s="4" t="s">
        <v>70</v>
      </c>
      <c r="H109" s="4" t="s">
        <v>782</v>
      </c>
      <c r="I109" s="4" t="s">
        <v>783</v>
      </c>
      <c r="J109" s="6" t="s">
        <v>784</v>
      </c>
      <c r="K109" s="7" t="str">
        <f>HYPERLINK("https://drive.google.com/file/d/1QvPucMaEI5fVTY8BUIjbfWzBWn9bcME_/view?usp=drivesdk","ADSAN RAHYONO, SP")</f>
        <v>ADSAN RAHYONO, SP</v>
      </c>
      <c r="L109" s="4" t="s">
        <v>778</v>
      </c>
    </row>
    <row r="110">
      <c r="A110" s="3">
        <v>44446.37589201389</v>
      </c>
      <c r="B110" s="4" t="s">
        <v>785</v>
      </c>
      <c r="C110" s="4" t="s">
        <v>786</v>
      </c>
      <c r="D110" s="5" t="s">
        <v>787</v>
      </c>
      <c r="E110" s="4" t="s">
        <v>5</v>
      </c>
      <c r="F110" s="4" t="s">
        <v>70</v>
      </c>
      <c r="H110" s="4" t="s">
        <v>788</v>
      </c>
      <c r="I110" s="4" t="s">
        <v>789</v>
      </c>
      <c r="J110" s="6" t="s">
        <v>790</v>
      </c>
      <c r="K110" s="7" t="str">
        <f>HYPERLINK("https://drive.google.com/file/d/1kMvaBRtlE2fzb-BYtBiDlG-FKwoSk7kq/view?usp=drivesdk","Ir Dharma Chandra")</f>
        <v>Ir Dharma Chandra</v>
      </c>
      <c r="L110" s="4" t="s">
        <v>791</v>
      </c>
    </row>
    <row r="111">
      <c r="A111" s="3">
        <v>44446.37590599537</v>
      </c>
      <c r="B111" s="4" t="s">
        <v>530</v>
      </c>
      <c r="C111" s="4" t="s">
        <v>531</v>
      </c>
      <c r="D111" s="5" t="s">
        <v>532</v>
      </c>
      <c r="E111" s="4" t="s">
        <v>5</v>
      </c>
      <c r="H111" s="4" t="s">
        <v>602</v>
      </c>
      <c r="I111" s="4" t="s">
        <v>792</v>
      </c>
      <c r="J111" s="6" t="s">
        <v>793</v>
      </c>
      <c r="K111" s="7" t="str">
        <f>HYPERLINK("https://drive.google.com/file/d/1LHE82YArIkuyFJ0aYkOpI3nXtIYRpb2L/view?usp=drivesdk","Deden Sudin jaktim")</f>
        <v>Deden Sudin jaktim</v>
      </c>
      <c r="L111" s="4" t="s">
        <v>750</v>
      </c>
    </row>
    <row r="112">
      <c r="A112" s="3">
        <v>44446.37590783565</v>
      </c>
      <c r="B112" s="4" t="s">
        <v>794</v>
      </c>
      <c r="C112" s="4" t="s">
        <v>795</v>
      </c>
      <c r="D112" s="5" t="s">
        <v>796</v>
      </c>
      <c r="E112" s="4" t="s">
        <v>5</v>
      </c>
      <c r="F112" s="4" t="s">
        <v>797</v>
      </c>
      <c r="H112" s="4" t="s">
        <v>798</v>
      </c>
      <c r="I112" s="4" t="s">
        <v>799</v>
      </c>
      <c r="J112" s="6" t="s">
        <v>800</v>
      </c>
      <c r="K112" s="7" t="str">
        <f>HYPERLINK("https://drive.google.com/file/d/1BZEXNOHk0zHqYS18-TfAwLEBbMUHCEhs/view?usp=drivesdk","ARNITA, SP")</f>
        <v>ARNITA, SP</v>
      </c>
      <c r="L112" s="4" t="s">
        <v>778</v>
      </c>
    </row>
    <row r="113">
      <c r="A113" s="3">
        <v>44446.37595153935</v>
      </c>
      <c r="B113" s="4" t="s">
        <v>801</v>
      </c>
      <c r="C113" s="4" t="s">
        <v>802</v>
      </c>
      <c r="D113" s="5" t="s">
        <v>803</v>
      </c>
      <c r="E113" s="4" t="s">
        <v>5</v>
      </c>
      <c r="F113" s="4" t="s">
        <v>804</v>
      </c>
      <c r="H113" s="4" t="s">
        <v>805</v>
      </c>
      <c r="I113" s="4" t="s">
        <v>806</v>
      </c>
      <c r="J113" s="6" t="s">
        <v>807</v>
      </c>
      <c r="K113" s="7" t="str">
        <f>HYPERLINK("https://drive.google.com/file/d/13C8zocM3fjQhrAjzimN0q_SNnGzM1ha1/view?usp=drivesdk","Widia Irianti, SP")</f>
        <v>Widia Irianti, SP</v>
      </c>
      <c r="L113" s="4" t="s">
        <v>750</v>
      </c>
    </row>
    <row r="114">
      <c r="A114" s="3">
        <v>44446.37595741898</v>
      </c>
      <c r="B114" s="4" t="s">
        <v>808</v>
      </c>
      <c r="C114" s="4" t="s">
        <v>809</v>
      </c>
      <c r="D114" s="4" t="s">
        <v>810</v>
      </c>
      <c r="E114" s="4" t="s">
        <v>5</v>
      </c>
      <c r="F114" s="4" t="s">
        <v>78</v>
      </c>
      <c r="H114" s="4" t="s">
        <v>811</v>
      </c>
      <c r="I114" s="4" t="s">
        <v>812</v>
      </c>
      <c r="J114" s="6" t="s">
        <v>813</v>
      </c>
      <c r="K114" s="7" t="str">
        <f>HYPERLINK("https://drive.google.com/file/d/1fzHsCW-GJXQqFO27zHCi_8KxvG7gV-Rb/view?usp=drivesdk","Susiani Fitriana, SP.")</f>
        <v>Susiani Fitriana, SP.</v>
      </c>
      <c r="L114" s="4" t="s">
        <v>750</v>
      </c>
    </row>
    <row r="115">
      <c r="A115" s="3">
        <v>44446.37596508102</v>
      </c>
      <c r="B115" s="4" t="s">
        <v>814</v>
      </c>
      <c r="C115" s="4" t="s">
        <v>815</v>
      </c>
      <c r="D115" s="5" t="s">
        <v>816</v>
      </c>
      <c r="E115" s="4" t="s">
        <v>5</v>
      </c>
      <c r="F115" s="4" t="s">
        <v>70</v>
      </c>
      <c r="G115" s="4" t="s">
        <v>817</v>
      </c>
      <c r="H115" s="4" t="s">
        <v>108</v>
      </c>
      <c r="I115" s="4" t="s">
        <v>818</v>
      </c>
      <c r="J115" s="6" t="s">
        <v>819</v>
      </c>
      <c r="K115" s="7" t="str">
        <f>HYPERLINK("https://drive.google.com/file/d/1Fa2K5ce7fOvgOh2vTJ5bZox4qNIugewQ/view?usp=drivesdk","DOLFINUS I. de FRETES,S.Pt")</f>
        <v>DOLFINUS I. de FRETES,S.Pt</v>
      </c>
      <c r="L115" s="4" t="s">
        <v>750</v>
      </c>
    </row>
    <row r="116">
      <c r="A116" s="3">
        <v>44446.375973472226</v>
      </c>
      <c r="B116" s="4" t="s">
        <v>820</v>
      </c>
      <c r="C116" s="4" t="s">
        <v>821</v>
      </c>
      <c r="D116" s="4">
        <v>8.1220737083E10</v>
      </c>
      <c r="E116" s="4" t="s">
        <v>6</v>
      </c>
      <c r="F116" s="4" t="s">
        <v>222</v>
      </c>
      <c r="G116" s="4" t="s">
        <v>122</v>
      </c>
      <c r="H116" s="4" t="s">
        <v>822</v>
      </c>
      <c r="I116" s="4" t="s">
        <v>823</v>
      </c>
      <c r="J116" s="6" t="s">
        <v>824</v>
      </c>
      <c r="K116" s="7" t="str">
        <f>HYPERLINK("https://drive.google.com/file/d/1yNAsHmEiSVUSyb_f8sPbOr5g5_0SfcjL/view?usp=drivesdk","Fuad Satrio Nugraha ")</f>
        <v>Fuad Satrio Nugraha </v>
      </c>
      <c r="L116" s="4" t="s">
        <v>778</v>
      </c>
    </row>
    <row r="117">
      <c r="A117" s="3">
        <v>44446.37600072917</v>
      </c>
      <c r="B117" s="4" t="s">
        <v>825</v>
      </c>
      <c r="C117" s="4" t="s">
        <v>826</v>
      </c>
      <c r="D117" s="5" t="s">
        <v>827</v>
      </c>
      <c r="E117" s="4" t="s">
        <v>5</v>
      </c>
      <c r="F117" s="4" t="s">
        <v>55</v>
      </c>
      <c r="H117" s="4" t="s">
        <v>222</v>
      </c>
      <c r="I117" s="4" t="s">
        <v>828</v>
      </c>
      <c r="J117" s="6" t="s">
        <v>829</v>
      </c>
      <c r="K117" s="7" t="str">
        <f>HYPERLINK("https://drive.google.com/file/d/1bVqj8KCmzHKBz_H0HirNDF48-o6FOkqd/view?usp=drivesdk","Dr. Ir. Rafiuddin, M.P.")</f>
        <v>Dr. Ir. Rafiuddin, M.P.</v>
      </c>
      <c r="L117" s="4" t="s">
        <v>750</v>
      </c>
    </row>
    <row r="118">
      <c r="A118" s="3">
        <v>44446.37600292824</v>
      </c>
      <c r="B118" s="4" t="s">
        <v>830</v>
      </c>
      <c r="C118" s="4" t="s">
        <v>831</v>
      </c>
      <c r="D118" s="5" t="s">
        <v>832</v>
      </c>
      <c r="E118" s="4" t="s">
        <v>5</v>
      </c>
      <c r="F118" s="4" t="s">
        <v>15</v>
      </c>
      <c r="H118" s="4" t="s">
        <v>833</v>
      </c>
      <c r="I118" s="4" t="s">
        <v>834</v>
      </c>
      <c r="J118" s="6" t="s">
        <v>835</v>
      </c>
      <c r="K118" s="7" t="str">
        <f>HYPERLINK("https://drive.google.com/file/d/1mwlvVl7C0OTW8IaPlUnCcSe8AYWeAbQ9/view?usp=drivesdk","Osnalda Sri Megawati, SP")</f>
        <v>Osnalda Sri Megawati, SP</v>
      </c>
      <c r="L118" s="4" t="s">
        <v>750</v>
      </c>
    </row>
    <row r="119">
      <c r="A119" s="3">
        <v>44446.37600400463</v>
      </c>
      <c r="B119" s="4" t="s">
        <v>836</v>
      </c>
      <c r="C119" s="4" t="s">
        <v>837</v>
      </c>
      <c r="D119" s="5" t="s">
        <v>838</v>
      </c>
      <c r="E119" s="4" t="s">
        <v>5</v>
      </c>
      <c r="F119" s="4" t="s">
        <v>70</v>
      </c>
      <c r="H119" s="4" t="s">
        <v>839</v>
      </c>
      <c r="I119" s="4" t="s">
        <v>840</v>
      </c>
      <c r="J119" s="6" t="s">
        <v>841</v>
      </c>
      <c r="K119" s="7" t="str">
        <f>HYPERLINK("https://drive.google.com/file/d/1T8XE4Sc0oDDAmya6cbxQuie59TIg_cUn/view?usp=drivesdk","ANDRIATI UNIRA, SP")</f>
        <v>ANDRIATI UNIRA, SP</v>
      </c>
      <c r="L119" s="4" t="s">
        <v>778</v>
      </c>
    </row>
    <row r="120">
      <c r="A120" s="3">
        <v>44446.37603122686</v>
      </c>
      <c r="B120" s="4" t="s">
        <v>842</v>
      </c>
      <c r="C120" s="4" t="s">
        <v>843</v>
      </c>
      <c r="D120" s="4" t="s">
        <v>844</v>
      </c>
      <c r="E120" s="4" t="s">
        <v>5</v>
      </c>
      <c r="F120" s="4" t="s">
        <v>845</v>
      </c>
      <c r="H120" s="4" t="s">
        <v>846</v>
      </c>
      <c r="I120" s="4" t="s">
        <v>847</v>
      </c>
      <c r="J120" s="6" t="s">
        <v>848</v>
      </c>
      <c r="K120" s="7" t="str">
        <f>HYPERLINK("https://drive.google.com/file/d/1zOFTwOJ63NXP1dlg5ydBxbmizddM768f/view?usp=drivesdk","SRILIAN BOTUTIHE, STP")</f>
        <v>SRILIAN BOTUTIHE, STP</v>
      </c>
      <c r="L120" s="4" t="s">
        <v>750</v>
      </c>
    </row>
    <row r="121">
      <c r="A121" s="3">
        <v>44446.37607175926</v>
      </c>
      <c r="B121" s="4" t="s">
        <v>849</v>
      </c>
      <c r="C121" s="4" t="s">
        <v>850</v>
      </c>
      <c r="D121" s="5" t="s">
        <v>851</v>
      </c>
      <c r="E121" s="4" t="s">
        <v>5</v>
      </c>
      <c r="F121" s="4" t="s">
        <v>852</v>
      </c>
      <c r="H121" s="4" t="s">
        <v>853</v>
      </c>
      <c r="I121" s="4" t="s">
        <v>854</v>
      </c>
      <c r="J121" s="6" t="s">
        <v>855</v>
      </c>
      <c r="K121" s="7" t="str">
        <f>HYPERLINK("https://drive.google.com/file/d/1gVdDLT1HvtmLYD3u2gY8g-486O92BZuP/view?usp=drivesdk","DILLA ROCHIMAH, SP")</f>
        <v>DILLA ROCHIMAH, SP</v>
      </c>
      <c r="L121" s="4" t="s">
        <v>750</v>
      </c>
    </row>
    <row r="122">
      <c r="A122" s="3">
        <v>44446.37610465278</v>
      </c>
      <c r="B122" s="4" t="s">
        <v>856</v>
      </c>
      <c r="C122" s="4" t="s">
        <v>857</v>
      </c>
      <c r="D122" s="5" t="s">
        <v>858</v>
      </c>
      <c r="E122" s="4" t="s">
        <v>5</v>
      </c>
      <c r="F122" s="4" t="s">
        <v>407</v>
      </c>
      <c r="I122" s="4" t="s">
        <v>859</v>
      </c>
      <c r="J122" s="6" t="s">
        <v>860</v>
      </c>
      <c r="K122" s="7" t="str">
        <f>HYPERLINK("https://drive.google.com/file/d/10dB7HPwnkNWlUesGwzNrHTfHRpyFbogs/view?usp=drivesdk","OLIANDRA LILIANA KELUANAN, A.Md")</f>
        <v>OLIANDRA LILIANA KELUANAN, A.Md</v>
      </c>
      <c r="L122" s="4" t="s">
        <v>750</v>
      </c>
    </row>
    <row r="123">
      <c r="A123" s="3">
        <v>44446.376135046296</v>
      </c>
      <c r="B123" s="4" t="s">
        <v>861</v>
      </c>
      <c r="C123" s="4" t="s">
        <v>862</v>
      </c>
      <c r="D123" s="5" t="s">
        <v>863</v>
      </c>
      <c r="E123" s="4" t="s">
        <v>5</v>
      </c>
      <c r="F123" s="4" t="s">
        <v>15</v>
      </c>
      <c r="H123" s="4" t="s">
        <v>864</v>
      </c>
      <c r="I123" s="4" t="s">
        <v>865</v>
      </c>
      <c r="J123" s="6" t="s">
        <v>866</v>
      </c>
      <c r="K123" s="7" t="str">
        <f>HYPERLINK("https://drive.google.com/file/d/1aeC7HByIaEb2N9vK_MOiL5w-Nxl9y7Bg/view?usp=drivesdk","Ester Rosmida Purba")</f>
        <v>Ester Rosmida Purba</v>
      </c>
      <c r="L123" s="4" t="s">
        <v>750</v>
      </c>
    </row>
    <row r="124">
      <c r="A124" s="3">
        <v>44446.376139479165</v>
      </c>
      <c r="B124" s="4" t="s">
        <v>867</v>
      </c>
      <c r="C124" s="4" t="s">
        <v>868</v>
      </c>
      <c r="D124" s="5" t="s">
        <v>869</v>
      </c>
      <c r="E124" s="4" t="s">
        <v>5</v>
      </c>
      <c r="F124" s="4" t="s">
        <v>70</v>
      </c>
      <c r="H124" s="4" t="s">
        <v>870</v>
      </c>
      <c r="I124" s="4" t="s">
        <v>871</v>
      </c>
      <c r="J124" s="6" t="s">
        <v>872</v>
      </c>
      <c r="K124" s="7" t="str">
        <f>HYPERLINK("https://drive.google.com/file/d/1QuQGMSqQVvHFi0dIAJSTwKYceJmkN3Wh/view?usp=drivesdk","R. IQBAL KALBARDI, S.P")</f>
        <v>R. IQBAL KALBARDI, S.P</v>
      </c>
      <c r="L124" s="4" t="s">
        <v>778</v>
      </c>
    </row>
    <row r="125">
      <c r="A125" s="3">
        <v>44446.37615082176</v>
      </c>
      <c r="B125" s="4" t="s">
        <v>873</v>
      </c>
      <c r="C125" s="4" t="s">
        <v>874</v>
      </c>
      <c r="D125" s="5" t="s">
        <v>875</v>
      </c>
      <c r="E125" s="4" t="s">
        <v>5</v>
      </c>
      <c r="F125" s="4" t="s">
        <v>70</v>
      </c>
      <c r="H125" s="4" t="s">
        <v>870</v>
      </c>
      <c r="I125" s="4" t="s">
        <v>876</v>
      </c>
      <c r="J125" s="6" t="s">
        <v>877</v>
      </c>
      <c r="K125" s="7" t="str">
        <f>HYPERLINK("https://drive.google.com/file/d/1REPZ3MJLeuWEA2zIaIyOMY9cD8dP5tyU/view?usp=drivesdk","Teguh Kurniawan, S.P")</f>
        <v>Teguh Kurniawan, S.P</v>
      </c>
      <c r="L125" s="4" t="s">
        <v>778</v>
      </c>
    </row>
    <row r="126">
      <c r="A126" s="3">
        <v>44446.37615836806</v>
      </c>
      <c r="B126" s="4" t="s">
        <v>878</v>
      </c>
      <c r="C126" s="4" t="s">
        <v>879</v>
      </c>
      <c r="D126" s="5" t="s">
        <v>880</v>
      </c>
      <c r="E126" s="4" t="s">
        <v>5</v>
      </c>
      <c r="F126" s="4" t="s">
        <v>881</v>
      </c>
      <c r="H126" s="4" t="s">
        <v>297</v>
      </c>
      <c r="I126" s="4" t="s">
        <v>882</v>
      </c>
      <c r="J126" s="6" t="s">
        <v>883</v>
      </c>
      <c r="K126" s="7" t="str">
        <f>HYPERLINK("https://drive.google.com/file/d/15KiJaa0i_HhlcEzpMrNmirT1nqFLDvpY/view?usp=drivesdk","Tatang Sopian, S.P, M.Agr, Ph.D")</f>
        <v>Tatang Sopian, S.P, M.Agr, Ph.D</v>
      </c>
      <c r="L126" s="4" t="s">
        <v>778</v>
      </c>
    </row>
    <row r="127">
      <c r="A127" s="3">
        <v>44446.37626443287</v>
      </c>
      <c r="B127" s="4" t="s">
        <v>884</v>
      </c>
      <c r="C127" s="4" t="s">
        <v>885</v>
      </c>
      <c r="D127" s="5" t="s">
        <v>886</v>
      </c>
      <c r="E127" s="4" t="s">
        <v>5</v>
      </c>
      <c r="F127" s="4" t="s">
        <v>70</v>
      </c>
      <c r="H127" s="4" t="s">
        <v>887</v>
      </c>
      <c r="I127" s="4" t="s">
        <v>888</v>
      </c>
      <c r="J127" s="6" t="s">
        <v>889</v>
      </c>
      <c r="K127" s="7" t="str">
        <f>HYPERLINK("https://drive.google.com/file/d/1AKfvjE8VPbs5sCYqsb9-4FJEANJGvi0H/view?usp=drivesdk","Sayidil Amin, S.P.")</f>
        <v>Sayidil Amin, S.P.</v>
      </c>
      <c r="L127" s="4" t="s">
        <v>778</v>
      </c>
    </row>
    <row r="128">
      <c r="A128" s="3">
        <v>44446.37628673611</v>
      </c>
      <c r="B128" s="4" t="s">
        <v>890</v>
      </c>
      <c r="C128" s="4" t="s">
        <v>891</v>
      </c>
      <c r="D128" s="5" t="s">
        <v>892</v>
      </c>
      <c r="E128" s="4" t="s">
        <v>5</v>
      </c>
      <c r="F128" s="4" t="s">
        <v>893</v>
      </c>
      <c r="H128" s="4" t="s">
        <v>894</v>
      </c>
      <c r="I128" s="4" t="s">
        <v>895</v>
      </c>
      <c r="J128" s="6" t="s">
        <v>896</v>
      </c>
      <c r="K128" s="7" t="str">
        <f>HYPERLINK("https://drive.google.com/file/d/1z9sGlqKqtJ0JZoBFtNrtzEjBkf0k41Md/view?usp=drivesdk","PURWANTO, SP")</f>
        <v>PURWANTO, SP</v>
      </c>
      <c r="L128" s="4" t="s">
        <v>778</v>
      </c>
    </row>
    <row r="129">
      <c r="A129" s="3">
        <v>44446.37642375</v>
      </c>
      <c r="B129" s="4" t="s">
        <v>897</v>
      </c>
      <c r="C129" s="4" t="s">
        <v>898</v>
      </c>
      <c r="D129" s="5" t="s">
        <v>899</v>
      </c>
      <c r="E129" s="4" t="s">
        <v>5</v>
      </c>
      <c r="F129" s="4" t="s">
        <v>70</v>
      </c>
      <c r="H129" s="4" t="s">
        <v>900</v>
      </c>
      <c r="I129" s="4" t="s">
        <v>901</v>
      </c>
      <c r="J129" s="6" t="s">
        <v>902</v>
      </c>
      <c r="K129" s="7" t="str">
        <f>HYPERLINK("https://drive.google.com/file/d/1H7V1lPEvpxX7KGLI4MBLA6t2wOrcdbeb/view?usp=drivesdk","Niken Suprapti, S.P.")</f>
        <v>Niken Suprapti, S.P.</v>
      </c>
      <c r="L129" s="4" t="s">
        <v>778</v>
      </c>
    </row>
    <row r="130">
      <c r="A130" s="3">
        <v>44446.37645376158</v>
      </c>
      <c r="B130" s="4" t="s">
        <v>903</v>
      </c>
      <c r="C130" s="4" t="s">
        <v>904</v>
      </c>
      <c r="D130" s="5" t="s">
        <v>905</v>
      </c>
      <c r="E130" s="4" t="s">
        <v>5</v>
      </c>
      <c r="F130" s="4" t="s">
        <v>70</v>
      </c>
      <c r="H130" s="4" t="s">
        <v>906</v>
      </c>
      <c r="I130" s="4" t="s">
        <v>907</v>
      </c>
      <c r="J130" s="6" t="s">
        <v>908</v>
      </c>
      <c r="K130" s="7" t="str">
        <f>HYPERLINK("https://drive.google.com/file/d/1RhKXLC43Q7JOtJcE1IEpGoumAOiiBwa3/view?usp=drivesdk","YAYAT,SP.,M.SI")</f>
        <v>YAYAT,SP.,M.SI</v>
      </c>
      <c r="L130" s="4" t="s">
        <v>778</v>
      </c>
    </row>
    <row r="131">
      <c r="A131" s="3">
        <v>44446.376526886575</v>
      </c>
      <c r="B131" s="4" t="s">
        <v>909</v>
      </c>
      <c r="C131" s="4" t="s">
        <v>910</v>
      </c>
      <c r="D131" s="5" t="s">
        <v>911</v>
      </c>
      <c r="E131" s="4" t="s">
        <v>5</v>
      </c>
      <c r="F131" s="4" t="s">
        <v>15</v>
      </c>
      <c r="H131" s="4" t="s">
        <v>912</v>
      </c>
      <c r="I131" s="4" t="s">
        <v>913</v>
      </c>
      <c r="J131" s="6" t="s">
        <v>914</v>
      </c>
      <c r="K131" s="7" t="str">
        <f>HYPERLINK("https://drive.google.com/file/d/1Q1WXvV8S3PskMA2YOyo4tsLEqJcRF1zK/view?usp=drivesdk","ALFIAH JULIANAH")</f>
        <v>ALFIAH JULIANAH</v>
      </c>
      <c r="L131" s="4" t="s">
        <v>778</v>
      </c>
    </row>
    <row r="132">
      <c r="A132" s="3">
        <v>44446.37660847222</v>
      </c>
      <c r="B132" s="4" t="s">
        <v>915</v>
      </c>
      <c r="C132" s="4" t="s">
        <v>916</v>
      </c>
      <c r="D132" s="5" t="s">
        <v>917</v>
      </c>
      <c r="E132" s="4" t="s">
        <v>5</v>
      </c>
      <c r="F132" s="4" t="s">
        <v>70</v>
      </c>
      <c r="H132" s="4" t="s">
        <v>918</v>
      </c>
      <c r="I132" s="4" t="s">
        <v>919</v>
      </c>
      <c r="J132" s="6" t="s">
        <v>920</v>
      </c>
      <c r="K132" s="7" t="str">
        <f>HYPERLINK("https://drive.google.com/file/d/19neBJXa0sgC-SyFnhwYi0R1YbS-7jU-d/view?usp=drivesdk","Goklas M.H. Silalahi, SP")</f>
        <v>Goklas M.H. Silalahi, SP</v>
      </c>
      <c r="L132" s="4" t="s">
        <v>778</v>
      </c>
    </row>
    <row r="133">
      <c r="A133" s="3">
        <v>44446.37661994213</v>
      </c>
      <c r="B133" s="4" t="s">
        <v>921</v>
      </c>
      <c r="C133" s="4" t="s">
        <v>922</v>
      </c>
      <c r="D133" s="5" t="s">
        <v>923</v>
      </c>
      <c r="E133" s="4" t="s">
        <v>5</v>
      </c>
      <c r="F133" s="4" t="s">
        <v>70</v>
      </c>
      <c r="H133" s="4" t="s">
        <v>924</v>
      </c>
      <c r="I133" s="4" t="s">
        <v>925</v>
      </c>
      <c r="J133" s="6" t="s">
        <v>926</v>
      </c>
      <c r="K133" s="7" t="str">
        <f>HYPERLINK("https://drive.google.com/file/d/1VqduoRvS9T-FID_T7kFo4Pwb8TUCqVc8/view?usp=drivesdk","AISUPRAN,A.Md")</f>
        <v>AISUPRAN,A.Md</v>
      </c>
      <c r="L133" s="4" t="s">
        <v>778</v>
      </c>
    </row>
    <row r="134">
      <c r="A134" s="3">
        <v>44446.376625439814</v>
      </c>
      <c r="B134" s="4" t="s">
        <v>927</v>
      </c>
      <c r="C134" s="4" t="s">
        <v>928</v>
      </c>
      <c r="D134" s="5" t="s">
        <v>929</v>
      </c>
      <c r="E134" s="4" t="s">
        <v>5</v>
      </c>
      <c r="F134" s="4" t="s">
        <v>15</v>
      </c>
      <c r="H134" s="4" t="s">
        <v>318</v>
      </c>
      <c r="I134" s="4" t="s">
        <v>930</v>
      </c>
      <c r="J134" s="6" t="s">
        <v>931</v>
      </c>
      <c r="K134" s="7" t="str">
        <f>HYPERLINK("https://drive.google.com/file/d/1gBrucWt780UcbMvAKoWzd8-_zBXIgu-4/view?usp=drivesdk","Reni Aprilia Putri, A.Md")</f>
        <v>Reni Aprilia Putri, A.Md</v>
      </c>
      <c r="L134" s="4" t="s">
        <v>778</v>
      </c>
    </row>
    <row r="135">
      <c r="A135" s="3">
        <v>44446.37665152778</v>
      </c>
      <c r="B135" s="4" t="s">
        <v>932</v>
      </c>
      <c r="C135" s="4" t="s">
        <v>933</v>
      </c>
      <c r="D135" s="5" t="s">
        <v>934</v>
      </c>
      <c r="E135" s="4" t="s">
        <v>5</v>
      </c>
      <c r="F135" s="4" t="s">
        <v>70</v>
      </c>
      <c r="H135" s="4" t="s">
        <v>935</v>
      </c>
      <c r="I135" s="4" t="s">
        <v>936</v>
      </c>
      <c r="J135" s="6" t="s">
        <v>937</v>
      </c>
      <c r="K135" s="7" t="str">
        <f>HYPERLINK("https://drive.google.com/file/d/1-ZMXZHsnqjN3pIH7L5n4kde9epGLiEwh/view?usp=drivesdk","Sintia Dwi Rahmawati, S Pt")</f>
        <v>Sintia Dwi Rahmawati, S Pt</v>
      </c>
      <c r="L135" s="4" t="s">
        <v>938</v>
      </c>
    </row>
    <row r="136">
      <c r="A136" s="3">
        <v>44446.3766619213</v>
      </c>
      <c r="B136" s="4" t="s">
        <v>939</v>
      </c>
      <c r="C136" s="4" t="s">
        <v>940</v>
      </c>
      <c r="D136" s="5" t="s">
        <v>941</v>
      </c>
      <c r="E136" s="4" t="s">
        <v>5</v>
      </c>
      <c r="F136" s="4" t="s">
        <v>15</v>
      </c>
      <c r="H136" s="4" t="s">
        <v>297</v>
      </c>
      <c r="I136" s="4" t="s">
        <v>942</v>
      </c>
      <c r="J136" s="6" t="s">
        <v>943</v>
      </c>
      <c r="K136" s="7" t="str">
        <f>HYPERLINK("https://drive.google.com/file/d/1jwRSceB_-cFNjFoTjycp3E5wsAC1A3yC/view?usp=drivesdk","Pin Hendrat Budiarti, SP, MM")</f>
        <v>Pin Hendrat Budiarti, SP, MM</v>
      </c>
      <c r="L136" s="4" t="s">
        <v>938</v>
      </c>
    </row>
    <row r="137">
      <c r="A137" s="3">
        <v>44446.37667679398</v>
      </c>
      <c r="B137" s="4" t="s">
        <v>944</v>
      </c>
      <c r="C137" s="4" t="s">
        <v>945</v>
      </c>
      <c r="D137" s="5" t="s">
        <v>946</v>
      </c>
      <c r="E137" s="4" t="s">
        <v>5</v>
      </c>
      <c r="F137" s="4" t="s">
        <v>31</v>
      </c>
      <c r="H137" s="4" t="s">
        <v>947</v>
      </c>
      <c r="I137" s="4" t="s">
        <v>948</v>
      </c>
      <c r="J137" s="6" t="s">
        <v>949</v>
      </c>
      <c r="K137" s="7" t="str">
        <f>HYPERLINK("https://drive.google.com/file/d/1pPm-J3Qa3eyQnxxcOotBSQOgDEinFvyy/view?usp=drivesdk","Ir. Gati Nikensari Moehargo")</f>
        <v>Ir. Gati Nikensari Moehargo</v>
      </c>
      <c r="L137" s="4" t="s">
        <v>778</v>
      </c>
    </row>
    <row r="138">
      <c r="A138" s="3">
        <v>44446.37669106481</v>
      </c>
      <c r="B138" s="4" t="s">
        <v>950</v>
      </c>
      <c r="C138" s="4" t="s">
        <v>951</v>
      </c>
      <c r="D138" s="5" t="s">
        <v>952</v>
      </c>
      <c r="E138" s="4" t="s">
        <v>5</v>
      </c>
      <c r="F138" s="4" t="s">
        <v>70</v>
      </c>
      <c r="H138" s="4" t="s">
        <v>48</v>
      </c>
      <c r="I138" s="4" t="s">
        <v>953</v>
      </c>
      <c r="J138" s="6" t="s">
        <v>954</v>
      </c>
      <c r="K138" s="7" t="str">
        <f>HYPERLINK("https://drive.google.com/file/d/1_5kE-GFEgelUYOW6wbZosLBpcM1YKhEn/view?usp=drivesdk","ISTIQAMAH")</f>
        <v>ISTIQAMAH</v>
      </c>
      <c r="L138" s="4" t="s">
        <v>778</v>
      </c>
    </row>
    <row r="139">
      <c r="A139" s="3">
        <v>44446.37670403935</v>
      </c>
      <c r="B139" s="4" t="s">
        <v>955</v>
      </c>
      <c r="C139" s="4" t="s">
        <v>956</v>
      </c>
      <c r="D139" s="5" t="s">
        <v>957</v>
      </c>
      <c r="E139" s="4" t="s">
        <v>6</v>
      </c>
      <c r="G139" s="4" t="s">
        <v>282</v>
      </c>
      <c r="H139" s="4" t="s">
        <v>958</v>
      </c>
      <c r="I139" s="4" t="s">
        <v>959</v>
      </c>
      <c r="J139" s="6" t="s">
        <v>960</v>
      </c>
      <c r="K139" s="7" t="str">
        <f>HYPERLINK("https://drive.google.com/file/d/17CD4k3_XQeK-Da7y3_AQUhddbjVczBdm/view?usp=drivesdk","Hudzaifah Ul Mufida")</f>
        <v>Hudzaifah Ul Mufida</v>
      </c>
      <c r="L139" s="4" t="s">
        <v>778</v>
      </c>
    </row>
    <row r="140">
      <c r="A140" s="3">
        <v>44446.37670638889</v>
      </c>
      <c r="B140" s="4" t="s">
        <v>961</v>
      </c>
      <c r="C140" s="4" t="s">
        <v>962</v>
      </c>
      <c r="D140" s="5" t="s">
        <v>963</v>
      </c>
      <c r="E140" s="4" t="s">
        <v>5</v>
      </c>
      <c r="F140" s="4" t="s">
        <v>70</v>
      </c>
      <c r="H140" s="4" t="s">
        <v>870</v>
      </c>
      <c r="I140" s="4" t="s">
        <v>964</v>
      </c>
      <c r="J140" s="6" t="s">
        <v>965</v>
      </c>
      <c r="K140" s="7" t="str">
        <f>HYPERLINK("https://drive.google.com/file/d/1rP_kc_qNcr_I-d-CG28p5W2zqYraLf67/view?usp=drivesdk","SUSILO SUPRIADI")</f>
        <v>SUSILO SUPRIADI</v>
      </c>
      <c r="L140" s="4" t="s">
        <v>778</v>
      </c>
    </row>
    <row r="141">
      <c r="A141" s="3">
        <v>44446.3767071412</v>
      </c>
      <c r="B141" s="4" t="s">
        <v>966</v>
      </c>
      <c r="C141" s="4" t="s">
        <v>967</v>
      </c>
      <c r="D141" s="5" t="s">
        <v>968</v>
      </c>
      <c r="E141" s="4" t="s">
        <v>5</v>
      </c>
      <c r="F141" s="4" t="s">
        <v>15</v>
      </c>
      <c r="H141" s="4" t="s">
        <v>615</v>
      </c>
      <c r="I141" s="4" t="s">
        <v>969</v>
      </c>
      <c r="J141" s="6" t="s">
        <v>970</v>
      </c>
      <c r="K141" s="7" t="str">
        <f>HYPERLINK("https://drive.google.com/file/d/19PjrS6knoqXqyeJd8bqsb90rKUY5Vz6a/view?usp=drivesdk","SRI INDARWATI, A. Md")</f>
        <v>SRI INDARWATI, A. Md</v>
      </c>
      <c r="L141" s="4" t="s">
        <v>938</v>
      </c>
    </row>
    <row r="142">
      <c r="A142" s="3">
        <v>44446.37673541666</v>
      </c>
      <c r="B142" s="4" t="s">
        <v>971</v>
      </c>
      <c r="C142" s="4" t="s">
        <v>972</v>
      </c>
      <c r="D142" s="5" t="s">
        <v>973</v>
      </c>
      <c r="E142" s="4" t="s">
        <v>5</v>
      </c>
      <c r="F142" s="4" t="s">
        <v>31</v>
      </c>
      <c r="H142" s="4" t="s">
        <v>974</v>
      </c>
      <c r="I142" s="4" t="s">
        <v>975</v>
      </c>
      <c r="J142" s="6" t="s">
        <v>976</v>
      </c>
      <c r="K142" s="7" t="str">
        <f>HYPERLINK("https://drive.google.com/file/d/16joI682js-bq_S28TvxJJqQI3Q_8f4XI/view?usp=drivesdk","CATUR NUGROHO, A.Md")</f>
        <v>CATUR NUGROHO, A.Md</v>
      </c>
      <c r="L142" s="4" t="s">
        <v>938</v>
      </c>
    </row>
    <row r="143">
      <c r="A143" s="3">
        <v>44446.376766331014</v>
      </c>
      <c r="B143" s="4" t="s">
        <v>977</v>
      </c>
      <c r="C143" s="4" t="s">
        <v>978</v>
      </c>
      <c r="D143" s="5" t="s">
        <v>979</v>
      </c>
      <c r="E143" s="4" t="s">
        <v>5</v>
      </c>
      <c r="F143" s="4" t="s">
        <v>980</v>
      </c>
      <c r="H143" s="4" t="s">
        <v>805</v>
      </c>
      <c r="I143" s="4" t="s">
        <v>981</v>
      </c>
      <c r="J143" s="6" t="s">
        <v>982</v>
      </c>
      <c r="K143" s="7" t="str">
        <f>HYPERLINK("https://drive.google.com/file/d/1AAz-TfICDHx10iKnWNqQubt6r2UzV7kG/view?usp=drivesdk","Mila Damayanti, STP")</f>
        <v>Mila Damayanti, STP</v>
      </c>
      <c r="L143" s="4" t="s">
        <v>778</v>
      </c>
    </row>
    <row r="144">
      <c r="A144" s="3">
        <v>44446.376768194445</v>
      </c>
      <c r="B144" s="4" t="s">
        <v>983</v>
      </c>
      <c r="C144" s="4" t="s">
        <v>984</v>
      </c>
      <c r="D144" s="5" t="s">
        <v>985</v>
      </c>
      <c r="E144" s="4" t="s">
        <v>5</v>
      </c>
      <c r="F144" s="4" t="s">
        <v>70</v>
      </c>
      <c r="H144" s="4" t="s">
        <v>986</v>
      </c>
      <c r="I144" s="4" t="s">
        <v>987</v>
      </c>
      <c r="J144" s="6" t="s">
        <v>988</v>
      </c>
      <c r="K144" s="7" t="str">
        <f>HYPERLINK("https://drive.google.com/file/d/1xBgej3iisXPKMOOOdjtYl3JlY0GKg53J/view?usp=drivesdk","WIDIYANTO, SP")</f>
        <v>WIDIYANTO, SP</v>
      </c>
      <c r="L144" s="4" t="s">
        <v>938</v>
      </c>
    </row>
    <row r="145">
      <c r="A145" s="3">
        <v>44446.376769814815</v>
      </c>
      <c r="B145" s="4" t="s">
        <v>989</v>
      </c>
      <c r="C145" s="4" t="s">
        <v>990</v>
      </c>
      <c r="D145" s="5" t="s">
        <v>991</v>
      </c>
      <c r="E145" s="4" t="s">
        <v>5</v>
      </c>
      <c r="F145" s="4" t="s">
        <v>70</v>
      </c>
      <c r="H145" s="4" t="s">
        <v>992</v>
      </c>
      <c r="I145" s="4" t="s">
        <v>993</v>
      </c>
      <c r="J145" s="6" t="s">
        <v>994</v>
      </c>
      <c r="K145" s="7" t="str">
        <f>HYPERLINK("https://drive.google.com/file/d/1fyk80YwYbIaH76RKLPy_B_Pf6tDxUe7e/view?usp=drivesdk","Ridho Susilo Wahyudi, SP")</f>
        <v>Ridho Susilo Wahyudi, SP</v>
      </c>
      <c r="L145" s="4" t="s">
        <v>938</v>
      </c>
    </row>
    <row r="146">
      <c r="A146" s="3">
        <v>44446.37676988426</v>
      </c>
      <c r="B146" s="4" t="s">
        <v>995</v>
      </c>
      <c r="C146" s="4" t="s">
        <v>996</v>
      </c>
      <c r="D146" s="5" t="s">
        <v>997</v>
      </c>
      <c r="E146" s="4" t="s">
        <v>5</v>
      </c>
      <c r="F146" s="4" t="s">
        <v>70</v>
      </c>
      <c r="H146" s="4" t="s">
        <v>998</v>
      </c>
      <c r="I146" s="4" t="s">
        <v>999</v>
      </c>
      <c r="J146" s="6" t="s">
        <v>1000</v>
      </c>
      <c r="K146" s="7" t="str">
        <f>HYPERLINK("https://drive.google.com/file/d/1mHRTy5-Mt--xfZtqKLwA-mI1kKRZWHev/view?usp=drivesdk","MEYDI RINDENGAN, SP")</f>
        <v>MEYDI RINDENGAN, SP</v>
      </c>
      <c r="L146" s="4" t="s">
        <v>938</v>
      </c>
    </row>
    <row r="147">
      <c r="A147" s="3">
        <v>44446.376776793986</v>
      </c>
      <c r="B147" s="4" t="s">
        <v>1001</v>
      </c>
      <c r="C147" s="4" t="s">
        <v>1002</v>
      </c>
      <c r="D147" s="5" t="s">
        <v>1003</v>
      </c>
      <c r="E147" s="4" t="s">
        <v>5</v>
      </c>
      <c r="F147" s="4" t="s">
        <v>55</v>
      </c>
      <c r="H147" s="4" t="s">
        <v>1004</v>
      </c>
      <c r="I147" s="4" t="s">
        <v>1005</v>
      </c>
      <c r="J147" s="6" t="s">
        <v>1006</v>
      </c>
      <c r="K147" s="7" t="str">
        <f>HYPERLINK("https://drive.google.com/file/d/1gxbOxqsLDTpDg__SdaB8CqXVXELiTOyh/view?usp=drivesdk","DR.WIWIK HARDANINGSIH, SP.,MP")</f>
        <v>DR.WIWIK HARDANINGSIH, SP.,MP</v>
      </c>
      <c r="L147" s="4" t="s">
        <v>938</v>
      </c>
    </row>
    <row r="148">
      <c r="A148" s="3">
        <v>44446.376813807874</v>
      </c>
      <c r="B148" s="4" t="s">
        <v>1007</v>
      </c>
      <c r="C148" s="4" t="s">
        <v>1008</v>
      </c>
      <c r="D148" s="5" t="s">
        <v>1009</v>
      </c>
      <c r="E148" s="4" t="s">
        <v>6</v>
      </c>
      <c r="G148" s="4" t="s">
        <v>92</v>
      </c>
      <c r="H148" s="4" t="s">
        <v>1010</v>
      </c>
      <c r="I148" s="4" t="s">
        <v>1011</v>
      </c>
      <c r="J148" s="6" t="s">
        <v>1012</v>
      </c>
      <c r="K148" s="7" t="str">
        <f>HYPERLINK("https://drive.google.com/file/d/1-1yq7i9KF_Xx1MWZDztxFjAsiW4R4whP/view?usp=drivesdk","Natasya Ramadhana")</f>
        <v>Natasya Ramadhana</v>
      </c>
      <c r="L148" s="4" t="s">
        <v>778</v>
      </c>
    </row>
    <row r="149">
      <c r="A149" s="3">
        <v>44446.37681461805</v>
      </c>
      <c r="B149" s="4" t="s">
        <v>1013</v>
      </c>
      <c r="C149" s="4" t="s">
        <v>1014</v>
      </c>
      <c r="D149" s="5" t="s">
        <v>1015</v>
      </c>
      <c r="E149" s="4" t="s">
        <v>5</v>
      </c>
      <c r="F149" s="4" t="s">
        <v>1016</v>
      </c>
      <c r="H149" s="4" t="s">
        <v>1017</v>
      </c>
      <c r="I149" s="4" t="s">
        <v>1018</v>
      </c>
      <c r="J149" s="6" t="s">
        <v>1019</v>
      </c>
      <c r="K149" s="7" t="str">
        <f>HYPERLINK("https://drive.google.com/file/d/1Z-piCiQ7XZVgYLea7OoOpPqyEz0C1gTA/view?usp=drivesdk","Z. ABIDIN, SP")</f>
        <v>Z. ABIDIN, SP</v>
      </c>
      <c r="L149" s="4" t="s">
        <v>938</v>
      </c>
    </row>
    <row r="150">
      <c r="A150" s="3">
        <v>44446.376833125</v>
      </c>
      <c r="B150" s="4" t="s">
        <v>1020</v>
      </c>
      <c r="C150" s="4" t="s">
        <v>1021</v>
      </c>
      <c r="D150" s="5" t="s">
        <v>1022</v>
      </c>
      <c r="E150" s="4" t="s">
        <v>5</v>
      </c>
      <c r="F150" s="4" t="s">
        <v>407</v>
      </c>
      <c r="H150" s="4" t="s">
        <v>1023</v>
      </c>
      <c r="I150" s="4" t="s">
        <v>1024</v>
      </c>
      <c r="J150" s="6" t="s">
        <v>1025</v>
      </c>
      <c r="K150" s="7" t="str">
        <f>HYPERLINK("https://drive.google.com/file/d/1xCkWlL2Z3VB6tqXwQo1stPXJwN3QV02L/view?usp=drivesdk","Nanda Tamaya Pohan, SP")</f>
        <v>Nanda Tamaya Pohan, SP</v>
      </c>
      <c r="L150" s="4" t="s">
        <v>938</v>
      </c>
    </row>
    <row r="151">
      <c r="A151" s="3">
        <v>44446.37685597222</v>
      </c>
      <c r="B151" s="4" t="s">
        <v>1026</v>
      </c>
      <c r="C151" s="4" t="s">
        <v>1027</v>
      </c>
      <c r="D151" s="5" t="s">
        <v>1028</v>
      </c>
      <c r="E151" s="4" t="s">
        <v>5</v>
      </c>
      <c r="F151" s="4" t="s">
        <v>55</v>
      </c>
      <c r="H151" s="4" t="s">
        <v>1029</v>
      </c>
      <c r="I151" s="4" t="s">
        <v>1030</v>
      </c>
      <c r="J151" s="6" t="s">
        <v>1031</v>
      </c>
      <c r="K151" s="7" t="str">
        <f>HYPERLINK("https://drive.google.com/file/d/1x4hzg7Nuk6fL-jGwTNAOUz69HqSFq-Dj/view?usp=drivesdk","Ir. Adrianson Agus Djaya, M.Si")</f>
        <v>Ir. Adrianson Agus Djaya, M.Si</v>
      </c>
      <c r="L151" s="4" t="s">
        <v>778</v>
      </c>
    </row>
    <row r="152">
      <c r="A152" s="3">
        <v>44446.37687440972</v>
      </c>
      <c r="B152" s="4" t="s">
        <v>1032</v>
      </c>
      <c r="C152" s="4" t="s">
        <v>1033</v>
      </c>
      <c r="D152" s="5" t="s">
        <v>1034</v>
      </c>
      <c r="E152" s="4" t="s">
        <v>5</v>
      </c>
      <c r="F152" s="4" t="s">
        <v>31</v>
      </c>
      <c r="H152" s="4" t="s">
        <v>1035</v>
      </c>
      <c r="I152" s="4" t="s">
        <v>1036</v>
      </c>
      <c r="J152" s="6" t="s">
        <v>1037</v>
      </c>
      <c r="K152" s="7" t="str">
        <f>HYPERLINK("https://drive.google.com/file/d/1g-lbxwKP-JfAD17a_Xq34XuYhmEmbSUu/view?usp=drivesdk","Intan M. Fajarsari, S.TP, M.Agr.Sc")</f>
        <v>Intan M. Fajarsari, S.TP, M.Agr.Sc</v>
      </c>
      <c r="L152" s="4" t="s">
        <v>778</v>
      </c>
    </row>
    <row r="153">
      <c r="A153" s="3">
        <v>44446.37687644676</v>
      </c>
      <c r="B153" s="4" t="s">
        <v>1038</v>
      </c>
      <c r="C153" s="4" t="s">
        <v>1039</v>
      </c>
      <c r="D153" s="5" t="s">
        <v>1040</v>
      </c>
      <c r="E153" s="4" t="s">
        <v>5</v>
      </c>
      <c r="F153" s="4" t="s">
        <v>70</v>
      </c>
      <c r="H153" s="4" t="s">
        <v>48</v>
      </c>
      <c r="I153" s="4" t="s">
        <v>1041</v>
      </c>
      <c r="J153" s="6" t="s">
        <v>1042</v>
      </c>
      <c r="K153" s="7" t="str">
        <f>HYPERLINK("https://drive.google.com/file/d/1HWzLeZCOhZPoECdbVu3B4j0H4Rt23ntw/view?usp=drivesdk","Arman Abdi")</f>
        <v>Arman Abdi</v>
      </c>
      <c r="L153" s="4" t="s">
        <v>938</v>
      </c>
    </row>
    <row r="154">
      <c r="A154" s="3">
        <v>44446.376896331014</v>
      </c>
      <c r="B154" s="4" t="s">
        <v>1043</v>
      </c>
      <c r="C154" s="4" t="s">
        <v>1044</v>
      </c>
      <c r="D154" s="4" t="s">
        <v>1045</v>
      </c>
      <c r="E154" s="4" t="s">
        <v>6</v>
      </c>
      <c r="G154" s="4" t="s">
        <v>282</v>
      </c>
      <c r="I154" s="4" t="s">
        <v>1046</v>
      </c>
      <c r="J154" s="6" t="s">
        <v>1047</v>
      </c>
      <c r="K154" s="7" t="str">
        <f>HYPERLINK("https://drive.google.com/file/d/1TW1_6AcN17pcVXucAFwUhtMJNrDoviBz/view?usp=drivesdk","iwan mulyawan")</f>
        <v>iwan mulyawan</v>
      </c>
      <c r="L154" s="4" t="s">
        <v>938</v>
      </c>
    </row>
    <row r="155">
      <c r="A155" s="3">
        <v>44446.37690234954</v>
      </c>
      <c r="B155" s="4" t="s">
        <v>1048</v>
      </c>
      <c r="C155" s="4" t="s">
        <v>1049</v>
      </c>
      <c r="D155" s="5" t="s">
        <v>1050</v>
      </c>
      <c r="E155" s="4" t="s">
        <v>6</v>
      </c>
      <c r="G155" s="4" t="s">
        <v>92</v>
      </c>
      <c r="H155" s="4" t="s">
        <v>1051</v>
      </c>
      <c r="I155" s="4" t="s">
        <v>1052</v>
      </c>
      <c r="J155" s="6" t="s">
        <v>1053</v>
      </c>
      <c r="K155" s="7" t="str">
        <f>HYPERLINK("https://drive.google.com/file/d/1b1asgdtQcADTiSLAICTv4wHoQvbQP979/view?usp=drivesdk","DIMAS HERNANTO ")</f>
        <v>DIMAS HERNANTO </v>
      </c>
      <c r="L155" s="4" t="s">
        <v>938</v>
      </c>
    </row>
    <row r="156">
      <c r="A156" s="3">
        <v>44446.376913541666</v>
      </c>
      <c r="B156" s="4" t="s">
        <v>1054</v>
      </c>
      <c r="C156" s="4" t="s">
        <v>1055</v>
      </c>
      <c r="D156" s="5" t="s">
        <v>1056</v>
      </c>
      <c r="E156" s="4" t="s">
        <v>5</v>
      </c>
      <c r="F156" s="4" t="s">
        <v>70</v>
      </c>
      <c r="H156" s="4" t="s">
        <v>1057</v>
      </c>
      <c r="I156" s="4" t="s">
        <v>1058</v>
      </c>
      <c r="J156" s="6" t="s">
        <v>1059</v>
      </c>
      <c r="K156" s="7" t="str">
        <f>HYPERLINK("https://drive.google.com/file/d/1x6HD3rC-KcukhSXyjl5RxGLgCUNWfu-Z/view?usp=drivesdk","Nawawi")</f>
        <v>Nawawi</v>
      </c>
      <c r="L156" s="4" t="s">
        <v>938</v>
      </c>
    </row>
    <row r="157">
      <c r="A157" s="3">
        <v>44446.37694045139</v>
      </c>
      <c r="B157" s="4" t="s">
        <v>1060</v>
      </c>
      <c r="C157" s="4" t="s">
        <v>1061</v>
      </c>
      <c r="D157" s="5" t="s">
        <v>1062</v>
      </c>
      <c r="E157" s="4" t="s">
        <v>5</v>
      </c>
      <c r="F157" s="4" t="s">
        <v>70</v>
      </c>
      <c r="H157" s="4" t="s">
        <v>1063</v>
      </c>
      <c r="I157" s="4" t="s">
        <v>1064</v>
      </c>
      <c r="J157" s="6" t="s">
        <v>1065</v>
      </c>
      <c r="K157" s="7" t="str">
        <f>HYPERLINK("https://drive.google.com/file/d/1S50JqHxLPgV2pHFojh_CiIcT_0-6m_xc/view?usp=drivesdk","WAHYONO.S.PKP")</f>
        <v>WAHYONO.S.PKP</v>
      </c>
      <c r="L157" s="4" t="s">
        <v>938</v>
      </c>
    </row>
    <row r="158">
      <c r="A158" s="3">
        <v>44446.377011840275</v>
      </c>
      <c r="B158" s="4" t="s">
        <v>1066</v>
      </c>
      <c r="C158" s="4" t="s">
        <v>1067</v>
      </c>
      <c r="D158" s="5" t="s">
        <v>1068</v>
      </c>
      <c r="E158" s="4" t="s">
        <v>5</v>
      </c>
      <c r="F158" s="4" t="s">
        <v>70</v>
      </c>
      <c r="H158" s="4" t="s">
        <v>1069</v>
      </c>
      <c r="I158" s="4" t="s">
        <v>1070</v>
      </c>
      <c r="J158" s="6" t="s">
        <v>1071</v>
      </c>
      <c r="K158" s="7" t="str">
        <f>HYPERLINK("https://drive.google.com/file/d/1POHF3EgjMSDVNhphzJhdCJpFfjgcmGzO/view?usp=drivesdk","LAODE SYAFARUDIN")</f>
        <v>LAODE SYAFARUDIN</v>
      </c>
      <c r="L158" s="4" t="s">
        <v>938</v>
      </c>
    </row>
    <row r="159">
      <c r="A159" s="3">
        <v>44446.37704520833</v>
      </c>
      <c r="B159" s="4" t="s">
        <v>1072</v>
      </c>
      <c r="C159" s="4" t="s">
        <v>1073</v>
      </c>
      <c r="D159" s="5" t="s">
        <v>1074</v>
      </c>
      <c r="E159" s="4" t="s">
        <v>5</v>
      </c>
      <c r="F159" s="4" t="s">
        <v>70</v>
      </c>
      <c r="H159" s="4" t="s">
        <v>1075</v>
      </c>
      <c r="I159" s="4" t="s">
        <v>1076</v>
      </c>
      <c r="J159" s="6" t="s">
        <v>1077</v>
      </c>
      <c r="K159" s="7" t="str">
        <f>HYPERLINK("https://drive.google.com/file/d/11uAxQswUnYvs_jWJTzJJaXaDuWrB5O70/view?usp=drivesdk","Imran,sp")</f>
        <v>Imran,sp</v>
      </c>
      <c r="L159" s="4" t="s">
        <v>938</v>
      </c>
    </row>
    <row r="160">
      <c r="A160" s="3">
        <v>44446.37706082176</v>
      </c>
      <c r="B160" s="4" t="s">
        <v>1078</v>
      </c>
      <c r="C160" s="4" t="s">
        <v>1079</v>
      </c>
      <c r="D160" s="5" t="s">
        <v>1080</v>
      </c>
      <c r="E160" s="4" t="s">
        <v>5</v>
      </c>
      <c r="F160" s="4" t="s">
        <v>1081</v>
      </c>
      <c r="H160" s="4" t="s">
        <v>1082</v>
      </c>
      <c r="I160" s="4" t="s">
        <v>1083</v>
      </c>
      <c r="J160" s="6" t="s">
        <v>1084</v>
      </c>
      <c r="K160" s="7" t="str">
        <f>HYPERLINK("https://drive.google.com/file/d/1aPeqACYOuu0EleGQO5sE481G5z4a83el/view?usp=drivesdk","MISARI A, SP")</f>
        <v>MISARI A, SP</v>
      </c>
      <c r="L160" s="4" t="s">
        <v>938</v>
      </c>
    </row>
    <row r="161">
      <c r="A161" s="3">
        <v>44446.37708435185</v>
      </c>
      <c r="B161" s="4" t="s">
        <v>1085</v>
      </c>
      <c r="C161" s="4" t="s">
        <v>1086</v>
      </c>
      <c r="D161" s="5" t="s">
        <v>1087</v>
      </c>
      <c r="E161" s="4" t="s">
        <v>5</v>
      </c>
      <c r="F161" s="4" t="s">
        <v>1088</v>
      </c>
      <c r="H161" s="4" t="s">
        <v>1089</v>
      </c>
      <c r="I161" s="4" t="s">
        <v>1090</v>
      </c>
      <c r="J161" s="6" t="s">
        <v>1091</v>
      </c>
      <c r="K161" s="7" t="str">
        <f>HYPERLINK("https://drive.google.com/file/d/1uvmA7wSPV8riKwB_-fvZBpD2skPT7oX8/view?usp=drivesdk","FAISAL, S.TP")</f>
        <v>FAISAL, S.TP</v>
      </c>
      <c r="L161" s="4" t="s">
        <v>938</v>
      </c>
    </row>
    <row r="162">
      <c r="A162" s="3">
        <v>44446.37710907408</v>
      </c>
      <c r="B162" s="4" t="s">
        <v>1092</v>
      </c>
      <c r="C162" s="4" t="s">
        <v>1093</v>
      </c>
      <c r="D162" s="5" t="s">
        <v>1094</v>
      </c>
      <c r="E162" s="4" t="s">
        <v>6</v>
      </c>
      <c r="G162" s="4" t="s">
        <v>1095</v>
      </c>
      <c r="H162" s="4" t="s">
        <v>731</v>
      </c>
      <c r="I162" s="4" t="s">
        <v>1096</v>
      </c>
      <c r="J162" s="6" t="s">
        <v>1097</v>
      </c>
      <c r="K162" s="7" t="str">
        <f>HYPERLINK("https://drive.google.com/file/d/1Erh6245bz6uXVepmz1zl8JdVafXo98mH/view?usp=drivesdk","ANDRY LINDI LIM, S.E., M.M.")</f>
        <v>ANDRY LINDI LIM, S.E., M.M.</v>
      </c>
      <c r="L162" s="4" t="s">
        <v>938</v>
      </c>
    </row>
    <row r="163">
      <c r="A163" s="3">
        <v>44446.37713836806</v>
      </c>
      <c r="B163" s="4" t="s">
        <v>1098</v>
      </c>
      <c r="C163" s="4" t="s">
        <v>1099</v>
      </c>
      <c r="D163" s="5" t="s">
        <v>1100</v>
      </c>
      <c r="E163" s="4" t="s">
        <v>6</v>
      </c>
      <c r="G163" s="4" t="s">
        <v>282</v>
      </c>
      <c r="H163" s="4" t="s">
        <v>437</v>
      </c>
      <c r="I163" s="4" t="s">
        <v>1101</v>
      </c>
      <c r="J163" s="6" t="s">
        <v>1102</v>
      </c>
      <c r="K163" s="7" t="str">
        <f>HYPERLINK("https://drive.google.com/file/d/16Kpv2aXtlAPIo8Eo3z4uPBONtx0HMNoV/view?usp=drivesdk","Septian Abriyanto")</f>
        <v>Septian Abriyanto</v>
      </c>
      <c r="L163" s="4" t="s">
        <v>938</v>
      </c>
    </row>
    <row r="164">
      <c r="A164" s="3">
        <v>44446.37713975694</v>
      </c>
      <c r="B164" s="4" t="s">
        <v>1103</v>
      </c>
      <c r="C164" s="4" t="s">
        <v>1104</v>
      </c>
      <c r="D164" s="5" t="s">
        <v>1105</v>
      </c>
      <c r="E164" s="4" t="s">
        <v>5</v>
      </c>
      <c r="F164" s="4" t="s">
        <v>1106</v>
      </c>
      <c r="H164" s="4" t="s">
        <v>1107</v>
      </c>
      <c r="I164" s="4" t="s">
        <v>1108</v>
      </c>
      <c r="J164" s="6" t="s">
        <v>1109</v>
      </c>
      <c r="K164" s="7" t="str">
        <f>HYPERLINK("https://drive.google.com/file/d/1M5uJHz_K0gqGqTbswIfoT-nMAg-YHt2-/view?usp=drivesdk","Hj. Yati Suryati, SP., MM")</f>
        <v>Hj. Yati Suryati, SP., MM</v>
      </c>
      <c r="L164" s="4" t="s">
        <v>938</v>
      </c>
    </row>
    <row r="165">
      <c r="A165" s="3">
        <v>44446.37715493055</v>
      </c>
      <c r="B165" s="4" t="s">
        <v>1110</v>
      </c>
      <c r="C165" s="4" t="s">
        <v>1111</v>
      </c>
      <c r="D165" s="5" t="s">
        <v>1112</v>
      </c>
      <c r="E165" s="4" t="s">
        <v>5</v>
      </c>
      <c r="F165" s="4" t="s">
        <v>1113</v>
      </c>
      <c r="H165" s="4" t="s">
        <v>1114</v>
      </c>
      <c r="I165" s="4" t="s">
        <v>1115</v>
      </c>
      <c r="J165" s="6" t="s">
        <v>1116</v>
      </c>
      <c r="K165" s="7" t="str">
        <f>HYPERLINK("https://drive.google.com/file/d/1kKINJf0COFJifZEc2WJWBkcuBeZF9_46/view?usp=drivesdk","MUHAMMAD ERIN HASMIAN")</f>
        <v>MUHAMMAD ERIN HASMIAN</v>
      </c>
      <c r="L165" s="4" t="s">
        <v>938</v>
      </c>
    </row>
    <row r="166">
      <c r="A166" s="3">
        <v>44446.37715530093</v>
      </c>
      <c r="B166" s="4" t="s">
        <v>1117</v>
      </c>
      <c r="C166" s="4" t="s">
        <v>1118</v>
      </c>
      <c r="D166" s="5" t="s">
        <v>1119</v>
      </c>
      <c r="E166" s="4" t="s">
        <v>5</v>
      </c>
      <c r="F166" s="4" t="s">
        <v>70</v>
      </c>
      <c r="H166" s="4" t="s">
        <v>1120</v>
      </c>
      <c r="I166" s="4" t="s">
        <v>1121</v>
      </c>
      <c r="J166" s="6" t="s">
        <v>1122</v>
      </c>
      <c r="K166" s="7" t="str">
        <f>HYPERLINK("https://drive.google.com/file/d/12pPTEUe9t9MmXYz3myFmAUBymZXOz3cQ/view?usp=drivesdk","mahdi")</f>
        <v>mahdi</v>
      </c>
      <c r="L166" s="4" t="s">
        <v>938</v>
      </c>
    </row>
    <row r="167">
      <c r="A167" s="3">
        <v>44446.37715767361</v>
      </c>
      <c r="B167" s="4" t="s">
        <v>1123</v>
      </c>
      <c r="C167" s="4" t="s">
        <v>1124</v>
      </c>
      <c r="D167" s="5" t="s">
        <v>1125</v>
      </c>
      <c r="E167" s="4" t="s">
        <v>5</v>
      </c>
      <c r="F167" s="4" t="s">
        <v>70</v>
      </c>
      <c r="H167" s="4" t="s">
        <v>1126</v>
      </c>
      <c r="I167" s="4" t="s">
        <v>1127</v>
      </c>
      <c r="J167" s="6" t="s">
        <v>1128</v>
      </c>
      <c r="K167" s="7" t="str">
        <f>HYPERLINK("https://drive.google.com/file/d/1hVaQe5EYti20MCc7sK1FOLlSGR5QgKYF/view?usp=drivesdk","LILY NATALIA, SP")</f>
        <v>LILY NATALIA, SP</v>
      </c>
      <c r="L167" s="4" t="s">
        <v>938</v>
      </c>
    </row>
    <row r="168">
      <c r="A168" s="3">
        <v>44446.3771737037</v>
      </c>
      <c r="B168" s="4" t="s">
        <v>1129</v>
      </c>
      <c r="C168" s="4" t="s">
        <v>1130</v>
      </c>
      <c r="D168" s="5" t="s">
        <v>1131</v>
      </c>
      <c r="E168" s="4" t="s">
        <v>5</v>
      </c>
      <c r="F168" s="4" t="s">
        <v>15</v>
      </c>
      <c r="H168" s="4" t="s">
        <v>1132</v>
      </c>
      <c r="I168" s="4" t="s">
        <v>1133</v>
      </c>
      <c r="J168" s="6" t="s">
        <v>1134</v>
      </c>
      <c r="K168" s="7" t="str">
        <f>HYPERLINK("https://drive.google.com/file/d/1Fe1kkx27-Qh52FfI4k70sHTBS0JLXGkl/view?usp=drivesdk","Ermayati")</f>
        <v>Ermayati</v>
      </c>
      <c r="L168" s="4" t="s">
        <v>1135</v>
      </c>
    </row>
    <row r="169">
      <c r="A169" s="3">
        <v>44446.37717570602</v>
      </c>
      <c r="B169" s="4" t="s">
        <v>1136</v>
      </c>
      <c r="C169" s="4" t="s">
        <v>1137</v>
      </c>
      <c r="D169" s="5" t="s">
        <v>1138</v>
      </c>
      <c r="E169" s="4" t="s">
        <v>5</v>
      </c>
      <c r="F169" s="4" t="s">
        <v>70</v>
      </c>
      <c r="G169" s="4" t="s">
        <v>92</v>
      </c>
      <c r="H169" s="4" t="s">
        <v>1139</v>
      </c>
      <c r="I169" s="4" t="s">
        <v>1140</v>
      </c>
      <c r="J169" s="6" t="s">
        <v>1141</v>
      </c>
      <c r="K169" s="7" t="str">
        <f>HYPERLINK("https://drive.google.com/file/d/1VdfZR7k7B8_nGo4bxad27-4qT9JKA5bE/view?usp=drivesdk","Minas Tiurlina Panggabean, SP, M.Si")</f>
        <v>Minas Tiurlina Panggabean, SP, M.Si</v>
      </c>
      <c r="L169" s="4" t="s">
        <v>1135</v>
      </c>
    </row>
    <row r="170">
      <c r="A170" s="3">
        <v>44446.377207997684</v>
      </c>
      <c r="B170" s="4" t="s">
        <v>1142</v>
      </c>
      <c r="C170" s="4" t="s">
        <v>1143</v>
      </c>
      <c r="D170" s="5" t="s">
        <v>1144</v>
      </c>
      <c r="E170" s="4" t="s">
        <v>5</v>
      </c>
      <c r="F170" s="4" t="s">
        <v>15</v>
      </c>
      <c r="I170" s="4" t="s">
        <v>1145</v>
      </c>
      <c r="J170" s="6" t="s">
        <v>1146</v>
      </c>
      <c r="K170" s="7" t="str">
        <f>HYPERLINK("https://drive.google.com/file/d/1p2gK6U3VfeEMSvOvhK5TwLA2bO_PCeEN/view?usp=drivesdk","Namim Yuniarto")</f>
        <v>Namim Yuniarto</v>
      </c>
      <c r="L170" s="4" t="s">
        <v>938</v>
      </c>
    </row>
    <row r="171">
      <c r="A171" s="3">
        <v>44446.37723002315</v>
      </c>
      <c r="B171" s="4" t="s">
        <v>1147</v>
      </c>
      <c r="C171" s="4" t="s">
        <v>1148</v>
      </c>
      <c r="D171" s="5" t="s">
        <v>1149</v>
      </c>
      <c r="E171" s="4" t="s">
        <v>5</v>
      </c>
      <c r="F171" s="4" t="s">
        <v>1150</v>
      </c>
      <c r="H171" s="4" t="s">
        <v>1151</v>
      </c>
      <c r="I171" s="4" t="s">
        <v>1152</v>
      </c>
      <c r="J171" s="6" t="s">
        <v>1153</v>
      </c>
      <c r="K171" s="7" t="str">
        <f>HYPERLINK("https://drive.google.com/file/d/1AzQ71M3dF2FdzUbbaN90NQza9OJirfP1/view?usp=drivesdk","Harjismi Yendra")</f>
        <v>Harjismi Yendra</v>
      </c>
      <c r="L171" s="4" t="s">
        <v>938</v>
      </c>
    </row>
    <row r="172">
      <c r="A172" s="3">
        <v>44446.37725121528</v>
      </c>
      <c r="B172" s="4" t="s">
        <v>1154</v>
      </c>
      <c r="C172" s="4" t="s">
        <v>1155</v>
      </c>
      <c r="D172" s="5" t="s">
        <v>1156</v>
      </c>
      <c r="E172" s="4" t="s">
        <v>5</v>
      </c>
      <c r="F172" s="4" t="s">
        <v>1157</v>
      </c>
      <c r="H172" s="4" t="s">
        <v>1158</v>
      </c>
      <c r="I172" s="4" t="s">
        <v>1159</v>
      </c>
      <c r="J172" s="6" t="s">
        <v>1160</v>
      </c>
      <c r="K172" s="7" t="str">
        <f>HYPERLINK("https://drive.google.com/file/d/1-DuHzCWd0-xy0kLF8H8xQdqymSVBKXiZ/view?usp=drivesdk","Rosadi")</f>
        <v>Rosadi</v>
      </c>
      <c r="L172" s="4" t="s">
        <v>938</v>
      </c>
    </row>
    <row r="173">
      <c r="A173" s="3">
        <v>44446.37727606481</v>
      </c>
      <c r="B173" s="4" t="s">
        <v>1161</v>
      </c>
      <c r="C173" s="6" t="s">
        <v>1162</v>
      </c>
      <c r="D173" s="5" t="s">
        <v>1163</v>
      </c>
      <c r="E173" s="4" t="s">
        <v>5</v>
      </c>
      <c r="F173" s="4" t="s">
        <v>70</v>
      </c>
      <c r="H173" s="4" t="s">
        <v>1164</v>
      </c>
      <c r="I173" s="4" t="s">
        <v>1165</v>
      </c>
      <c r="J173" s="6" t="s">
        <v>1166</v>
      </c>
      <c r="K173" s="7" t="str">
        <f>HYPERLINK("https://drive.google.com/file/d/1IDZvypePTFpNFHcllDvX6nDPhWRRM0rb/view?usp=drivesdk","THEODORUS SAWU,SP")</f>
        <v>THEODORUS SAWU,SP</v>
      </c>
      <c r="L173" s="4" t="s">
        <v>1167</v>
      </c>
    </row>
    <row r="174">
      <c r="A174" s="3">
        <v>44446.37727793981</v>
      </c>
      <c r="B174" s="4" t="s">
        <v>1168</v>
      </c>
      <c r="C174" s="4" t="s">
        <v>1169</v>
      </c>
      <c r="D174" s="5" t="s">
        <v>1170</v>
      </c>
      <c r="E174" s="4" t="s">
        <v>6</v>
      </c>
      <c r="G174" s="4" t="s">
        <v>282</v>
      </c>
      <c r="H174" s="4" t="s">
        <v>1171</v>
      </c>
      <c r="I174" s="4" t="s">
        <v>1172</v>
      </c>
      <c r="J174" s="6" t="s">
        <v>1173</v>
      </c>
      <c r="K174" s="7" t="str">
        <f>HYPERLINK("https://drive.google.com/file/d/1cknuJZdIh0HJt_DBQGNDpNpj3b4W8arG/view?usp=drivesdk","Ir. A HUAT")</f>
        <v>Ir. A HUAT</v>
      </c>
      <c r="L174" s="4" t="s">
        <v>938</v>
      </c>
    </row>
    <row r="175">
      <c r="A175" s="3">
        <v>44446.377279444445</v>
      </c>
      <c r="B175" s="4" t="s">
        <v>1174</v>
      </c>
      <c r="C175" s="4" t="s">
        <v>1175</v>
      </c>
      <c r="D175" s="5" t="s">
        <v>1176</v>
      </c>
      <c r="E175" s="4" t="s">
        <v>5</v>
      </c>
      <c r="F175" s="4" t="s">
        <v>70</v>
      </c>
      <c r="H175" s="4" t="s">
        <v>1177</v>
      </c>
      <c r="I175" s="4" t="s">
        <v>1178</v>
      </c>
      <c r="J175" s="6" t="s">
        <v>1179</v>
      </c>
      <c r="K175" s="7" t="str">
        <f>HYPERLINK("https://drive.google.com/file/d/12yfxzeB4jvfUM-sumFKm54UzB9E2w-zz/view?usp=drivesdk","RIYANTI DWI KARTIKA, SP")</f>
        <v>RIYANTI DWI KARTIKA, SP</v>
      </c>
      <c r="L175" s="4" t="s">
        <v>938</v>
      </c>
    </row>
    <row r="176">
      <c r="A176" s="3">
        <v>44446.377319039355</v>
      </c>
      <c r="B176" s="4" t="s">
        <v>1180</v>
      </c>
      <c r="C176" s="4" t="s">
        <v>1181</v>
      </c>
      <c r="D176" s="5" t="s">
        <v>1182</v>
      </c>
      <c r="E176" s="4" t="s">
        <v>5</v>
      </c>
      <c r="F176" s="4" t="s">
        <v>70</v>
      </c>
      <c r="H176" s="4" t="s">
        <v>1183</v>
      </c>
      <c r="I176" s="4" t="s">
        <v>1184</v>
      </c>
      <c r="J176" s="6" t="s">
        <v>1185</v>
      </c>
      <c r="K176" s="7" t="str">
        <f>HYPERLINK("https://drive.google.com/file/d/19JH04XwjEwVQ94DibHa7rOXK7GR_InZu/view?usp=drivesdk","Sigit Murhofiq")</f>
        <v>Sigit Murhofiq</v>
      </c>
      <c r="L176" s="4" t="s">
        <v>938</v>
      </c>
    </row>
    <row r="177">
      <c r="A177" s="3">
        <v>44446.377333564815</v>
      </c>
      <c r="B177" s="4" t="s">
        <v>1186</v>
      </c>
      <c r="C177" s="4" t="s">
        <v>1187</v>
      </c>
      <c r="D177" s="5" t="s">
        <v>1188</v>
      </c>
      <c r="E177" s="4" t="s">
        <v>5</v>
      </c>
      <c r="F177" s="4" t="s">
        <v>1189</v>
      </c>
      <c r="I177" s="4" t="s">
        <v>1190</v>
      </c>
      <c r="J177" s="6" t="s">
        <v>1191</v>
      </c>
      <c r="K177" s="7" t="str">
        <f>HYPERLINK("https://drive.google.com/file/d/1AdPgg4IcKQK5ifpguVE4EdPq4aFcgA8u/view?usp=drivesdk","Gabriel Nuho Sabon, SST")</f>
        <v>Gabriel Nuho Sabon, SST</v>
      </c>
      <c r="L177" s="4" t="s">
        <v>938</v>
      </c>
    </row>
    <row r="178">
      <c r="A178" s="3">
        <v>44446.377336192134</v>
      </c>
      <c r="B178" s="4" t="s">
        <v>1192</v>
      </c>
      <c r="C178" s="4" t="s">
        <v>1193</v>
      </c>
      <c r="D178" s="5" t="s">
        <v>1194</v>
      </c>
      <c r="E178" s="4" t="s">
        <v>5</v>
      </c>
      <c r="F178" s="4" t="s">
        <v>1195</v>
      </c>
      <c r="H178" s="4" t="s">
        <v>1196</v>
      </c>
      <c r="I178" s="4" t="s">
        <v>1197</v>
      </c>
      <c r="J178" s="6" t="s">
        <v>1198</v>
      </c>
      <c r="K178" s="7" t="str">
        <f>HYPERLINK("https://drive.google.com/file/d/1deZoLf8pit-q10NV0ICNnCHHLsyvf_Ke/view?usp=drivesdk","Ir. Irawati, MP")</f>
        <v>Ir. Irawati, MP</v>
      </c>
      <c r="L178" s="4" t="s">
        <v>1135</v>
      </c>
    </row>
    <row r="179">
      <c r="A179" s="3">
        <v>44446.377349675924</v>
      </c>
      <c r="B179" s="4" t="s">
        <v>1199</v>
      </c>
      <c r="C179" s="4" t="s">
        <v>1200</v>
      </c>
      <c r="D179" s="5" t="s">
        <v>1201</v>
      </c>
      <c r="E179" s="4" t="s">
        <v>5</v>
      </c>
      <c r="F179" s="4" t="s">
        <v>70</v>
      </c>
      <c r="H179" s="4" t="s">
        <v>1202</v>
      </c>
      <c r="I179" s="4" t="s">
        <v>1203</v>
      </c>
      <c r="J179" s="6" t="s">
        <v>1204</v>
      </c>
      <c r="K179" s="7" t="str">
        <f>HYPERLINK("https://drive.google.com/file/d/1c28gu7WuzaUUIcCJ07B4GLktRj5SXXlm/view?usp=drivesdk","Noval Kurniawan, SP")</f>
        <v>Noval Kurniawan, SP</v>
      </c>
      <c r="L179" s="4" t="s">
        <v>1135</v>
      </c>
    </row>
    <row r="180">
      <c r="A180" s="3">
        <v>44446.3773497338</v>
      </c>
      <c r="B180" s="4" t="s">
        <v>1205</v>
      </c>
      <c r="C180" s="4" t="s">
        <v>1206</v>
      </c>
      <c r="D180" s="5" t="s">
        <v>1207</v>
      </c>
      <c r="E180" s="4" t="s">
        <v>6</v>
      </c>
      <c r="F180" s="4" t="s">
        <v>63</v>
      </c>
      <c r="G180" s="4" t="s">
        <v>282</v>
      </c>
      <c r="H180" s="4" t="s">
        <v>1208</v>
      </c>
      <c r="I180" s="4" t="s">
        <v>1209</v>
      </c>
      <c r="J180" s="6" t="s">
        <v>1210</v>
      </c>
      <c r="K180" s="7" t="str">
        <f>HYPERLINK("https://drive.google.com/file/d/1Yl1AeOMJv0kSqFC6V3_zjcFghM5OV5qH/view?usp=drivesdk","Fajar Setia Budi")</f>
        <v>Fajar Setia Budi</v>
      </c>
      <c r="L180" s="4" t="s">
        <v>1135</v>
      </c>
    </row>
    <row r="181">
      <c r="A181" s="3">
        <v>44446.37736216435</v>
      </c>
      <c r="B181" s="4" t="s">
        <v>1211</v>
      </c>
      <c r="C181" s="4" t="s">
        <v>1212</v>
      </c>
      <c r="D181" s="5" t="s">
        <v>1213</v>
      </c>
      <c r="E181" s="4" t="s">
        <v>5</v>
      </c>
      <c r="F181" s="4" t="s">
        <v>1214</v>
      </c>
      <c r="I181" s="4" t="s">
        <v>1215</v>
      </c>
      <c r="J181" s="6" t="s">
        <v>1216</v>
      </c>
      <c r="K181" s="7" t="str">
        <f>HYPERLINK("https://drive.google.com/file/d/1tl969Mj5VkmRWZXoWcCfLvwH6qPG6jul/view?usp=drivesdk","MANSYUR")</f>
        <v>MANSYUR</v>
      </c>
      <c r="L181" s="4" t="s">
        <v>1135</v>
      </c>
    </row>
    <row r="182">
      <c r="A182" s="3">
        <v>44446.3773746875</v>
      </c>
      <c r="B182" s="4" t="s">
        <v>1217</v>
      </c>
      <c r="C182" s="4" t="s">
        <v>1218</v>
      </c>
      <c r="D182" s="5" t="s">
        <v>1219</v>
      </c>
      <c r="E182" s="4" t="s">
        <v>5</v>
      </c>
      <c r="F182" s="4" t="s">
        <v>70</v>
      </c>
      <c r="H182" s="4" t="s">
        <v>108</v>
      </c>
      <c r="I182" s="4" t="s">
        <v>1220</v>
      </c>
      <c r="J182" s="6" t="s">
        <v>1221</v>
      </c>
      <c r="K182" s="7" t="str">
        <f>HYPERLINK("https://drive.google.com/file/d/11Ee2slGzquq2dIwEr1IiNi5L-OrDWqGm/view?usp=drivesdk","Welly Puspito N,  SP,  M.Agr")</f>
        <v>Welly Puspito N,  SP,  M.Agr</v>
      </c>
      <c r="L182" s="4" t="s">
        <v>938</v>
      </c>
    </row>
    <row r="183">
      <c r="A183" s="3">
        <v>44446.377440208336</v>
      </c>
      <c r="B183" s="4" t="s">
        <v>1222</v>
      </c>
      <c r="C183" s="4" t="s">
        <v>1223</v>
      </c>
      <c r="D183" s="5" t="s">
        <v>1224</v>
      </c>
      <c r="E183" s="4" t="s">
        <v>6</v>
      </c>
      <c r="G183" s="4" t="s">
        <v>1225</v>
      </c>
      <c r="H183" s="4" t="s">
        <v>1226</v>
      </c>
      <c r="I183" s="4" t="s">
        <v>1227</v>
      </c>
      <c r="J183" s="6" t="s">
        <v>1228</v>
      </c>
      <c r="K183" s="7" t="str">
        <f>HYPERLINK("https://drive.google.com/file/d/1WHye_JTp5W-qCLj-vSikE9e4lsHKSo0y/view?usp=drivesdk","NADIA ELLA COMANECI ,S.H.,M.Kn")</f>
        <v>NADIA ELLA COMANECI ,S.H.,M.Kn</v>
      </c>
      <c r="L183" s="4" t="s">
        <v>938</v>
      </c>
    </row>
    <row r="184">
      <c r="A184" s="3">
        <v>44446.377464375</v>
      </c>
      <c r="B184" s="4" t="s">
        <v>1229</v>
      </c>
      <c r="C184" s="4" t="s">
        <v>1230</v>
      </c>
      <c r="D184" s="5" t="s">
        <v>1231</v>
      </c>
      <c r="E184" s="4" t="s">
        <v>5</v>
      </c>
      <c r="F184" s="4" t="s">
        <v>15</v>
      </c>
      <c r="I184" s="4" t="s">
        <v>1232</v>
      </c>
      <c r="J184" s="6" t="s">
        <v>1233</v>
      </c>
      <c r="K184" s="7" t="str">
        <f>HYPERLINK("https://drive.google.com/file/d/100-85_AOXUgPw_7tOeErE50VV0ikNlLf/view?usp=drivesdk","AGUS FATUROHMAN")</f>
        <v>AGUS FATUROHMAN</v>
      </c>
      <c r="L184" s="4" t="s">
        <v>938</v>
      </c>
    </row>
    <row r="185">
      <c r="A185" s="3">
        <v>44446.377488645834</v>
      </c>
      <c r="B185" s="4" t="s">
        <v>1234</v>
      </c>
      <c r="C185" s="4" t="s">
        <v>1235</v>
      </c>
      <c r="D185" s="5" t="s">
        <v>1236</v>
      </c>
      <c r="E185" s="4" t="s">
        <v>5</v>
      </c>
      <c r="F185" s="4" t="s">
        <v>15</v>
      </c>
      <c r="H185" s="4" t="s">
        <v>1237</v>
      </c>
      <c r="I185" s="4" t="s">
        <v>1238</v>
      </c>
      <c r="J185" s="6" t="s">
        <v>1239</v>
      </c>
      <c r="K185" s="7" t="str">
        <f>HYPERLINK("https://drive.google.com/file/d/1y7JjLasmU0wOpfsSQvF-MO-BvnjziKza/view?usp=drivesdk","NOVITA R. ANDRIANY SIREGAR, SP, MSI")</f>
        <v>NOVITA R. ANDRIANY SIREGAR, SP, MSI</v>
      </c>
      <c r="L185" s="4" t="s">
        <v>938</v>
      </c>
    </row>
    <row r="186">
      <c r="A186" s="3">
        <v>44446.377516747685</v>
      </c>
      <c r="B186" s="4" t="s">
        <v>1240</v>
      </c>
      <c r="C186" s="4" t="s">
        <v>1241</v>
      </c>
      <c r="D186" s="5" t="s">
        <v>1242</v>
      </c>
      <c r="E186" s="4" t="s">
        <v>5</v>
      </c>
      <c r="F186" s="4" t="s">
        <v>70</v>
      </c>
      <c r="H186" s="4" t="s">
        <v>1243</v>
      </c>
      <c r="I186" s="4" t="s">
        <v>1244</v>
      </c>
      <c r="J186" s="6" t="s">
        <v>1245</v>
      </c>
      <c r="K186" s="7" t="str">
        <f>HYPERLINK("https://drive.google.com/file/d/14SYeufPBYJQ72vQ3wMkVnbcqmYmmUZby/view?usp=drivesdk","DEWINDA IKA WULANDARI, SP.")</f>
        <v>DEWINDA IKA WULANDARI, SP.</v>
      </c>
      <c r="L186" s="4" t="s">
        <v>1135</v>
      </c>
    </row>
    <row r="187">
      <c r="A187" s="3">
        <v>44446.37751849537</v>
      </c>
      <c r="B187" s="4" t="s">
        <v>1246</v>
      </c>
      <c r="C187" s="4" t="s">
        <v>1247</v>
      </c>
      <c r="D187" s="5" t="s">
        <v>1248</v>
      </c>
      <c r="E187" s="4" t="s">
        <v>6</v>
      </c>
      <c r="G187" s="4" t="s">
        <v>122</v>
      </c>
      <c r="H187" s="4" t="s">
        <v>1249</v>
      </c>
      <c r="I187" s="4" t="s">
        <v>1250</v>
      </c>
      <c r="J187" s="6" t="s">
        <v>1251</v>
      </c>
      <c r="K187" s="7" t="str">
        <f>HYPERLINK("https://drive.google.com/file/d/1QEeoyYXa09VIBgfmn3WdsKh_pGqAxvVs/view?usp=drivesdk","Debora Ayu Wardani")</f>
        <v>Debora Ayu Wardani</v>
      </c>
      <c r="L187" s="4" t="s">
        <v>1135</v>
      </c>
    </row>
    <row r="188">
      <c r="A188" s="3">
        <v>44446.377529618054</v>
      </c>
      <c r="B188" s="4" t="s">
        <v>1252</v>
      </c>
      <c r="C188" s="4" t="s">
        <v>1253</v>
      </c>
      <c r="D188" s="5" t="s">
        <v>1254</v>
      </c>
      <c r="E188" s="4" t="s">
        <v>6</v>
      </c>
      <c r="G188" s="4" t="s">
        <v>92</v>
      </c>
      <c r="I188" s="4" t="s">
        <v>1255</v>
      </c>
      <c r="J188" s="6" t="s">
        <v>1256</v>
      </c>
      <c r="K188" s="7" t="str">
        <f>HYPERLINK("https://drive.google.com/file/d/1PTZwX-_CWW0AIgws7QkBGsHlpYul7cEJ/view?usp=drivesdk","YAYA RUHYANA")</f>
        <v>YAYA RUHYANA</v>
      </c>
      <c r="L188" s="4" t="s">
        <v>1135</v>
      </c>
    </row>
    <row r="189">
      <c r="A189" s="3">
        <v>44446.37753848379</v>
      </c>
      <c r="B189" s="4" t="s">
        <v>1257</v>
      </c>
      <c r="C189" s="4" t="s">
        <v>1258</v>
      </c>
      <c r="D189" s="5" t="s">
        <v>1259</v>
      </c>
      <c r="E189" s="4" t="s">
        <v>5</v>
      </c>
      <c r="F189" s="4" t="s">
        <v>70</v>
      </c>
      <c r="H189" s="4" t="s">
        <v>1260</v>
      </c>
      <c r="I189" s="4" t="s">
        <v>1261</v>
      </c>
      <c r="J189" s="6" t="s">
        <v>1262</v>
      </c>
      <c r="K189" s="7" t="str">
        <f>HYPERLINK("https://drive.google.com/file/d/1p95zinM-h7WPwduLQfKcNExDGTPFVPSf/view?usp=drivesdk","Iskandar, SST")</f>
        <v>Iskandar, SST</v>
      </c>
      <c r="L189" s="4" t="s">
        <v>1135</v>
      </c>
    </row>
    <row r="190">
      <c r="A190" s="3">
        <v>44446.377575983795</v>
      </c>
      <c r="B190" s="4" t="s">
        <v>1263</v>
      </c>
      <c r="C190" s="4" t="s">
        <v>1264</v>
      </c>
      <c r="D190" s="5" t="s">
        <v>1265</v>
      </c>
      <c r="E190" s="4" t="s">
        <v>5</v>
      </c>
      <c r="H190" s="4" t="s">
        <v>1266</v>
      </c>
      <c r="I190" s="4" t="s">
        <v>1267</v>
      </c>
      <c r="J190" s="6" t="s">
        <v>1268</v>
      </c>
      <c r="K190" s="7" t="str">
        <f>HYPERLINK("https://drive.google.com/file/d/1Xtvzt3-V3l4Ke6Wu97OQhY7dPPRauETj/view?usp=drivesdk","Sisko")</f>
        <v>Sisko</v>
      </c>
      <c r="L190" s="4" t="s">
        <v>938</v>
      </c>
    </row>
    <row r="191">
      <c r="A191" s="3">
        <v>44446.37764259259</v>
      </c>
      <c r="B191" s="4" t="s">
        <v>1269</v>
      </c>
      <c r="C191" s="4" t="s">
        <v>1270</v>
      </c>
      <c r="D191" s="5" t="s">
        <v>1271</v>
      </c>
      <c r="E191" s="4" t="s">
        <v>5</v>
      </c>
      <c r="F191" s="4" t="s">
        <v>1272</v>
      </c>
      <c r="H191" s="4" t="s">
        <v>318</v>
      </c>
      <c r="I191" s="4" t="s">
        <v>1273</v>
      </c>
      <c r="J191" s="6" t="s">
        <v>1274</v>
      </c>
      <c r="K191" s="7" t="str">
        <f>HYPERLINK("https://drive.google.com/file/d/17Z08tNuUI1jsVBkXWdaTvO0h-DbeEm6L/view?usp=drivesdk","KUSUMA DARMA")</f>
        <v>KUSUMA DARMA</v>
      </c>
      <c r="L191" s="4" t="s">
        <v>1135</v>
      </c>
    </row>
    <row r="192">
      <c r="A192" s="3">
        <v>44446.37765487269</v>
      </c>
      <c r="B192" s="4" t="s">
        <v>1275</v>
      </c>
      <c r="C192" s="4" t="s">
        <v>1276</v>
      </c>
      <c r="D192" s="5" t="s">
        <v>1277</v>
      </c>
      <c r="E192" s="4" t="s">
        <v>5</v>
      </c>
      <c r="F192" s="4" t="s">
        <v>70</v>
      </c>
      <c r="H192" s="4" t="s">
        <v>1278</v>
      </c>
      <c r="I192" s="4" t="s">
        <v>1279</v>
      </c>
      <c r="J192" s="6" t="s">
        <v>1280</v>
      </c>
      <c r="K192" s="7" t="str">
        <f>HYPERLINK("https://drive.google.com/file/d/1eQwhq1ijH1m6evXXliU-n4T_h3H6SWGz/view?usp=drivesdk","AGUS DWI WIBOWO, SP")</f>
        <v>AGUS DWI WIBOWO, SP</v>
      </c>
      <c r="L192" s="4" t="s">
        <v>1135</v>
      </c>
    </row>
    <row r="193">
      <c r="A193" s="3">
        <v>44446.3776919213</v>
      </c>
      <c r="B193" s="4" t="s">
        <v>830</v>
      </c>
      <c r="C193" s="4" t="s">
        <v>831</v>
      </c>
      <c r="D193" s="5" t="s">
        <v>832</v>
      </c>
      <c r="E193" s="4" t="s">
        <v>5</v>
      </c>
      <c r="F193" s="4" t="s">
        <v>15</v>
      </c>
      <c r="H193" s="4" t="s">
        <v>1281</v>
      </c>
      <c r="I193" s="4" t="s">
        <v>1282</v>
      </c>
      <c r="J193" s="6" t="s">
        <v>1283</v>
      </c>
      <c r="K193" s="7" t="str">
        <f>HYPERLINK("https://drive.google.com/file/d/1dbJ-oLq9o8P-kkQEuY04_Ki2fo_QyqpU/view?usp=drivesdk","Osnalda Sri Megawati, SP")</f>
        <v>Osnalda Sri Megawati, SP</v>
      </c>
      <c r="L193" s="4" t="s">
        <v>1135</v>
      </c>
    </row>
    <row r="194">
      <c r="A194" s="3">
        <v>44446.37769673611</v>
      </c>
      <c r="B194" s="4" t="s">
        <v>1284</v>
      </c>
      <c r="C194" s="4" t="s">
        <v>1285</v>
      </c>
      <c r="D194" s="5" t="s">
        <v>1286</v>
      </c>
      <c r="E194" s="4" t="s">
        <v>5</v>
      </c>
      <c r="F194" s="4" t="s">
        <v>70</v>
      </c>
      <c r="H194" s="4" t="s">
        <v>1287</v>
      </c>
      <c r="I194" s="4" t="s">
        <v>1288</v>
      </c>
      <c r="J194" s="6" t="s">
        <v>1289</v>
      </c>
      <c r="K194" s="7" t="str">
        <f>HYPERLINK("https://drive.google.com/file/d/1MfeRyvWYMxwwWYlxz8bbTnDNV-uQ4MKr/view?usp=drivesdk","SYAFRIAL ANAS, SP")</f>
        <v>SYAFRIAL ANAS, SP</v>
      </c>
      <c r="L194" s="4" t="s">
        <v>1135</v>
      </c>
    </row>
    <row r="195">
      <c r="A195" s="3">
        <v>44446.37771069445</v>
      </c>
      <c r="B195" s="4" t="s">
        <v>1290</v>
      </c>
      <c r="C195" s="4" t="s">
        <v>1291</v>
      </c>
      <c r="D195" s="5" t="s">
        <v>1292</v>
      </c>
      <c r="E195" s="4" t="s">
        <v>5</v>
      </c>
      <c r="F195" s="4" t="s">
        <v>1293</v>
      </c>
      <c r="H195" s="4" t="s">
        <v>1294</v>
      </c>
      <c r="I195" s="4" t="s">
        <v>1295</v>
      </c>
      <c r="J195" s="6" t="s">
        <v>1296</v>
      </c>
      <c r="K195" s="7" t="str">
        <f>HYPERLINK("https://drive.google.com/file/d/1umSbiTEkpGrSk2JwGWwfm9OFjhCoHlk6/view?usp=drivesdk","MARINI, SP")</f>
        <v>MARINI, SP</v>
      </c>
      <c r="L195" s="4" t="s">
        <v>1135</v>
      </c>
    </row>
    <row r="196">
      <c r="A196" s="3">
        <v>44446.37771119213</v>
      </c>
      <c r="B196" s="4" t="s">
        <v>1297</v>
      </c>
      <c r="C196" s="4" t="s">
        <v>1298</v>
      </c>
      <c r="D196" s="5" t="s">
        <v>1299</v>
      </c>
      <c r="E196" s="4" t="s">
        <v>5</v>
      </c>
      <c r="F196" s="4" t="s">
        <v>70</v>
      </c>
      <c r="H196" s="4" t="s">
        <v>1300</v>
      </c>
      <c r="I196" s="4" t="s">
        <v>1301</v>
      </c>
      <c r="J196" s="6" t="s">
        <v>1302</v>
      </c>
      <c r="K196" s="7" t="str">
        <f>HYPERLINK("https://drive.google.com/file/d/1Y5UNNam-afMDO1SiJkidAKCsIxUoUexP/view?usp=drivesdk","Yohanes Ebo.SP ko")</f>
        <v>Yohanes Ebo.SP ko</v>
      </c>
      <c r="L196" s="4" t="s">
        <v>1135</v>
      </c>
    </row>
    <row r="197">
      <c r="A197" s="3">
        <v>44446.37776216435</v>
      </c>
      <c r="B197" s="4" t="s">
        <v>1303</v>
      </c>
      <c r="C197" s="4" t="s">
        <v>1304</v>
      </c>
      <c r="D197" s="5" t="s">
        <v>1305</v>
      </c>
      <c r="E197" s="4" t="s">
        <v>6</v>
      </c>
      <c r="F197" s="4" t="s">
        <v>1306</v>
      </c>
      <c r="H197" s="4" t="s">
        <v>318</v>
      </c>
      <c r="I197" s="4" t="s">
        <v>1307</v>
      </c>
      <c r="J197" s="6" t="s">
        <v>1308</v>
      </c>
      <c r="K197" s="7" t="str">
        <f>HYPERLINK("https://drive.google.com/file/d/14eHY9Ag51OW8SuyjSC2CFBkG5Bzxiu7Y/view?usp=drivesdk","INDRA CAHYA")</f>
        <v>INDRA CAHYA</v>
      </c>
      <c r="L197" s="4" t="s">
        <v>1135</v>
      </c>
    </row>
    <row r="198">
      <c r="A198" s="3">
        <v>44446.37778758102</v>
      </c>
      <c r="B198" s="4" t="s">
        <v>1309</v>
      </c>
      <c r="C198" s="4" t="s">
        <v>1310</v>
      </c>
      <c r="D198" s="4" t="s">
        <v>1311</v>
      </c>
      <c r="E198" s="4" t="s">
        <v>6</v>
      </c>
      <c r="G198" s="4" t="s">
        <v>282</v>
      </c>
      <c r="H198" s="4" t="s">
        <v>1312</v>
      </c>
      <c r="I198" s="4" t="s">
        <v>1313</v>
      </c>
      <c r="J198" s="6" t="s">
        <v>1314</v>
      </c>
      <c r="K198" s="7" t="str">
        <f>HYPERLINK("https://drive.google.com/file/d/1RtD_gAysKKHeNQg5-iaihYivF01LSFJr/view?usp=drivesdk","Yudha Hartanto")</f>
        <v>Yudha Hartanto</v>
      </c>
      <c r="L198" s="4" t="s">
        <v>1135</v>
      </c>
    </row>
    <row r="199">
      <c r="A199" s="3">
        <v>44446.377803854164</v>
      </c>
      <c r="B199" s="4" t="s">
        <v>1315</v>
      </c>
      <c r="C199" s="4" t="s">
        <v>1316</v>
      </c>
      <c r="D199" s="5" t="s">
        <v>1317</v>
      </c>
      <c r="E199" s="4" t="s">
        <v>5</v>
      </c>
      <c r="F199" s="4" t="s">
        <v>1318</v>
      </c>
      <c r="H199" s="4" t="s">
        <v>1319</v>
      </c>
      <c r="I199" s="4" t="s">
        <v>1320</v>
      </c>
      <c r="J199" s="6" t="s">
        <v>1321</v>
      </c>
      <c r="K199" s="7" t="str">
        <f>HYPERLINK("https://drive.google.com/file/d/1C6W2e7fQe5effKPVnNl2bhBkGfqq5pF2/view?usp=drivesdk","Ilham Farhan Fauzi, SP.")</f>
        <v>Ilham Farhan Fauzi, SP.</v>
      </c>
      <c r="L199" s="4" t="s">
        <v>1135</v>
      </c>
    </row>
    <row r="200">
      <c r="A200" s="3">
        <v>44446.377832557875</v>
      </c>
      <c r="B200" s="4" t="s">
        <v>1322</v>
      </c>
      <c r="C200" s="4" t="s">
        <v>1323</v>
      </c>
      <c r="D200" s="5" t="s">
        <v>1324</v>
      </c>
      <c r="E200" s="4" t="s">
        <v>5</v>
      </c>
      <c r="F200" s="4" t="s">
        <v>1088</v>
      </c>
      <c r="H200" s="4" t="s">
        <v>805</v>
      </c>
      <c r="I200" s="4" t="s">
        <v>1325</v>
      </c>
      <c r="J200" s="6" t="s">
        <v>1326</v>
      </c>
      <c r="K200" s="7" t="str">
        <f>HYPERLINK("https://drive.google.com/file/d/1K183dsjhWI8OckfYbOlRQTk4M7MUS6J3/view?usp=drivesdk","Winarsih, SP")</f>
        <v>Winarsih, SP</v>
      </c>
      <c r="L200" s="4" t="s">
        <v>1135</v>
      </c>
    </row>
    <row r="201">
      <c r="A201" s="3">
        <v>44446.37786266203</v>
      </c>
      <c r="B201" s="4" t="s">
        <v>1327</v>
      </c>
      <c r="C201" s="4" t="s">
        <v>1328</v>
      </c>
      <c r="D201" s="5" t="s">
        <v>1329</v>
      </c>
      <c r="E201" s="4" t="s">
        <v>5</v>
      </c>
      <c r="F201" s="4" t="s">
        <v>31</v>
      </c>
      <c r="H201" s="4" t="s">
        <v>318</v>
      </c>
      <c r="I201" s="4" t="s">
        <v>1330</v>
      </c>
      <c r="J201" s="6" t="s">
        <v>1331</v>
      </c>
      <c r="K201" s="7" t="str">
        <f>HYPERLINK("https://drive.google.com/file/d/1IR7D0O_1TCH7tedJAD3AiTQIVO16i-3R/view?usp=drivesdk","Linda Monalisa Aldrina, SP.")</f>
        <v>Linda Monalisa Aldrina, SP.</v>
      </c>
      <c r="L201" s="4" t="s">
        <v>1135</v>
      </c>
    </row>
    <row r="202">
      <c r="A202" s="3">
        <v>44446.37791555555</v>
      </c>
      <c r="B202" s="4" t="s">
        <v>1332</v>
      </c>
      <c r="C202" s="4" t="s">
        <v>1333</v>
      </c>
      <c r="D202" s="5" t="s">
        <v>1334</v>
      </c>
      <c r="E202" s="4" t="s">
        <v>5</v>
      </c>
      <c r="F202" s="4" t="s">
        <v>70</v>
      </c>
      <c r="H202" s="4" t="s">
        <v>1335</v>
      </c>
      <c r="I202" s="4" t="s">
        <v>1336</v>
      </c>
      <c r="J202" s="6" t="s">
        <v>1337</v>
      </c>
      <c r="K202" s="7" t="str">
        <f>HYPERLINK("https://drive.google.com/file/d/1FTTJzRFKz5dCMEap2VglpPko_G1DVJwz/view?usp=drivesdk","Ir. Moledon Rubi")</f>
        <v>Ir. Moledon Rubi</v>
      </c>
      <c r="L202" s="4" t="s">
        <v>1135</v>
      </c>
    </row>
    <row r="203">
      <c r="A203" s="3">
        <v>44446.37792067129</v>
      </c>
      <c r="B203" s="4" t="s">
        <v>1338</v>
      </c>
      <c r="C203" s="4" t="s">
        <v>1339</v>
      </c>
      <c r="D203" s="5" t="s">
        <v>1340</v>
      </c>
      <c r="E203" s="4" t="s">
        <v>6</v>
      </c>
      <c r="G203" s="4" t="s">
        <v>1341</v>
      </c>
      <c r="I203" s="4" t="s">
        <v>1342</v>
      </c>
      <c r="J203" s="6" t="s">
        <v>1343</v>
      </c>
      <c r="K203" s="7" t="str">
        <f>HYPERLINK("https://drive.google.com/file/d/1BoqNbruK8VTZuu2Ie3k9ojK7ioMOUCCm/view?usp=drivesdk","Eka Nurani")</f>
        <v>Eka Nurani</v>
      </c>
      <c r="L203" s="4" t="s">
        <v>1135</v>
      </c>
    </row>
    <row r="204">
      <c r="A204" s="3">
        <v>44446.37792151621</v>
      </c>
      <c r="B204" s="4" t="s">
        <v>1344</v>
      </c>
      <c r="C204" s="4" t="s">
        <v>1345</v>
      </c>
      <c r="D204" s="5" t="s">
        <v>1346</v>
      </c>
      <c r="E204" s="4" t="s">
        <v>5</v>
      </c>
      <c r="F204" s="4" t="s">
        <v>70</v>
      </c>
      <c r="H204" s="4" t="s">
        <v>48</v>
      </c>
      <c r="I204" s="4" t="s">
        <v>1347</v>
      </c>
      <c r="J204" s="6" t="s">
        <v>1348</v>
      </c>
      <c r="K204" s="7" t="str">
        <f>HYPERLINK("https://drive.google.com/file/d/1umvzP3IGOrl9otKkKm73qiPEMHeudhZS/view?usp=drivesdk","Juliana Maisyara")</f>
        <v>Juliana Maisyara</v>
      </c>
      <c r="L204" s="4" t="s">
        <v>1135</v>
      </c>
    </row>
    <row r="205">
      <c r="A205" s="3">
        <v>44446.3779441088</v>
      </c>
      <c r="B205" s="4" t="s">
        <v>1349</v>
      </c>
      <c r="C205" s="4" t="s">
        <v>1350</v>
      </c>
      <c r="D205" s="5" t="s">
        <v>1351</v>
      </c>
      <c r="E205" s="4" t="s">
        <v>5</v>
      </c>
      <c r="F205" s="4" t="s">
        <v>1272</v>
      </c>
      <c r="H205" s="4" t="s">
        <v>1352</v>
      </c>
      <c r="I205" s="4" t="s">
        <v>1353</v>
      </c>
      <c r="J205" s="6" t="s">
        <v>1354</v>
      </c>
      <c r="K205" s="7" t="str">
        <f>HYPERLINK("https://drive.google.com/file/d/1u3lHKV3w2mz3I2k5nfVY4tt4IWiEC6C0/view?usp=drivesdk","Drs. R. Bambang Heryanto, M.Sc.")</f>
        <v>Drs. R. Bambang Heryanto, M.Sc.</v>
      </c>
      <c r="L205" s="4" t="s">
        <v>1135</v>
      </c>
    </row>
    <row r="206">
      <c r="A206" s="3">
        <v>44446.37800509259</v>
      </c>
      <c r="B206" s="4" t="s">
        <v>1355</v>
      </c>
      <c r="C206" s="4" t="s">
        <v>1356</v>
      </c>
      <c r="D206" s="5" t="s">
        <v>1357</v>
      </c>
      <c r="E206" s="4" t="s">
        <v>5</v>
      </c>
      <c r="F206" s="4" t="s">
        <v>70</v>
      </c>
      <c r="G206" s="4" t="s">
        <v>817</v>
      </c>
      <c r="H206" s="4" t="s">
        <v>1358</v>
      </c>
      <c r="I206" s="4" t="s">
        <v>1359</v>
      </c>
      <c r="J206" s="6" t="s">
        <v>1360</v>
      </c>
      <c r="K206" s="7" t="str">
        <f>HYPERLINK("https://drive.google.com/file/d/1E8miBPRc6x9wqOR72FxGpc12Ff_VMoAl/view?usp=drivesdk","AGUS YULIANA DUKA,A.Md.Pt")</f>
        <v>AGUS YULIANA DUKA,A.Md.Pt</v>
      </c>
      <c r="L206" s="4" t="s">
        <v>1135</v>
      </c>
    </row>
    <row r="207">
      <c r="A207" s="3">
        <v>44446.378045879625</v>
      </c>
      <c r="B207" s="4" t="s">
        <v>1361</v>
      </c>
      <c r="C207" s="4" t="s">
        <v>1362</v>
      </c>
      <c r="D207" s="5" t="s">
        <v>1363</v>
      </c>
      <c r="E207" s="4" t="s">
        <v>5</v>
      </c>
      <c r="F207" s="4" t="s">
        <v>1364</v>
      </c>
      <c r="H207" s="4" t="s">
        <v>1365</v>
      </c>
      <c r="I207" s="4" t="s">
        <v>1366</v>
      </c>
      <c r="J207" s="6" t="s">
        <v>1367</v>
      </c>
      <c r="K207" s="7" t="str">
        <f>HYPERLINK("https://drive.google.com/file/d/1a5URGQnmDKyBd9WYz-X-c1-oZFmJp-VF/view?usp=drivesdk","Sultoni haiban, SP., MM.")</f>
        <v>Sultoni haiban, SP., MM.</v>
      </c>
      <c r="L207" s="4" t="s">
        <v>1135</v>
      </c>
    </row>
    <row r="208">
      <c r="A208" s="3">
        <v>44446.37804952546</v>
      </c>
      <c r="B208" s="4" t="s">
        <v>1368</v>
      </c>
      <c r="C208" s="4" t="s">
        <v>1369</v>
      </c>
      <c r="D208" s="5" t="s">
        <v>1370</v>
      </c>
      <c r="E208" s="4" t="s">
        <v>6</v>
      </c>
      <c r="F208" s="4" t="s">
        <v>92</v>
      </c>
      <c r="G208" s="4" t="s">
        <v>92</v>
      </c>
      <c r="H208" s="4" t="s">
        <v>1371</v>
      </c>
      <c r="I208" s="4" t="s">
        <v>1372</v>
      </c>
      <c r="J208" s="6" t="s">
        <v>1373</v>
      </c>
      <c r="K208" s="7" t="str">
        <f>HYPERLINK("https://drive.google.com/file/d/1v0xbbIIo-NAeSRpENa3hn4QPVNbJw-93/view?usp=drivesdk","Zainal Syah")</f>
        <v>Zainal Syah</v>
      </c>
      <c r="L208" s="4" t="s">
        <v>1135</v>
      </c>
    </row>
    <row r="209">
      <c r="A209" s="3">
        <v>44446.378064178236</v>
      </c>
      <c r="B209" s="4" t="s">
        <v>1374</v>
      </c>
      <c r="C209" s="4" t="s">
        <v>1375</v>
      </c>
      <c r="D209" s="5" t="s">
        <v>1376</v>
      </c>
      <c r="E209" s="4" t="s">
        <v>5</v>
      </c>
      <c r="F209" s="4" t="s">
        <v>70</v>
      </c>
      <c r="H209" s="4" t="s">
        <v>166</v>
      </c>
      <c r="I209" s="4" t="s">
        <v>1377</v>
      </c>
      <c r="J209" s="6" t="s">
        <v>1378</v>
      </c>
      <c r="K209" s="7" t="str">
        <f>HYPERLINK("https://drive.google.com/file/d/1ZTO0IW-p7Lr9bT3mnWb27ewTA669UGBn/view?usp=drivesdk","SUWANDI, SP")</f>
        <v>SUWANDI, SP</v>
      </c>
      <c r="L209" s="4" t="s">
        <v>1135</v>
      </c>
    </row>
    <row r="210">
      <c r="A210" s="3">
        <v>44446.378126400465</v>
      </c>
      <c r="B210" s="4" t="s">
        <v>1379</v>
      </c>
      <c r="C210" s="4" t="s">
        <v>1380</v>
      </c>
      <c r="D210" s="5" t="s">
        <v>1381</v>
      </c>
      <c r="E210" s="4" t="s">
        <v>5</v>
      </c>
      <c r="F210" s="4" t="s">
        <v>70</v>
      </c>
      <c r="H210" s="4" t="s">
        <v>1382</v>
      </c>
      <c r="I210" s="4" t="s">
        <v>1383</v>
      </c>
      <c r="J210" s="6" t="s">
        <v>1384</v>
      </c>
      <c r="K210" s="7" t="str">
        <f>HYPERLINK("https://drive.google.com/file/d/1DbhwUY2rHDPVkpI-g_k9bKbbnpFDQTMF/view?usp=drivesdk","Akhirudin, SP")</f>
        <v>Akhirudin, SP</v>
      </c>
      <c r="L210" s="4" t="s">
        <v>1135</v>
      </c>
    </row>
    <row r="211">
      <c r="A211" s="3">
        <v>44446.37817482639</v>
      </c>
      <c r="B211" s="4" t="s">
        <v>1385</v>
      </c>
      <c r="C211" s="4" t="s">
        <v>1386</v>
      </c>
      <c r="D211" s="5" t="s">
        <v>1387</v>
      </c>
      <c r="E211" s="4" t="s">
        <v>6</v>
      </c>
      <c r="G211" s="4" t="s">
        <v>1388</v>
      </c>
      <c r="H211" s="4" t="s">
        <v>1389</v>
      </c>
      <c r="I211" s="4" t="s">
        <v>1390</v>
      </c>
      <c r="J211" s="6" t="s">
        <v>1391</v>
      </c>
      <c r="K211" s="7" t="str">
        <f>HYPERLINK("https://drive.google.com/file/d/1rU4IxlGZ90pBWZj5yKv8dw7bL-FI369X/view?usp=drivesdk","Ridhah Zulkarmiyana, S.P")</f>
        <v>Ridhah Zulkarmiyana, S.P</v>
      </c>
      <c r="L211" s="4" t="s">
        <v>1135</v>
      </c>
    </row>
    <row r="212">
      <c r="A212" s="3">
        <v>44446.37819153935</v>
      </c>
      <c r="B212" s="4" t="s">
        <v>1392</v>
      </c>
      <c r="C212" s="4" t="s">
        <v>1393</v>
      </c>
      <c r="D212" s="5" t="s">
        <v>1394</v>
      </c>
      <c r="E212" s="4" t="s">
        <v>5</v>
      </c>
      <c r="F212" s="4" t="s">
        <v>1395</v>
      </c>
      <c r="H212" s="4" t="s">
        <v>48</v>
      </c>
      <c r="I212" s="4" t="s">
        <v>1396</v>
      </c>
      <c r="J212" s="6" t="s">
        <v>1397</v>
      </c>
      <c r="K212" s="7" t="str">
        <f>HYPERLINK("https://drive.google.com/file/d/1JIzK3_KDNwSAaVm6pXvKj_ACzdHrG3cC/view?usp=drivesdk","Fanty Maulida, SP,MP")</f>
        <v>Fanty Maulida, SP,MP</v>
      </c>
      <c r="L212" s="4" t="s">
        <v>1135</v>
      </c>
    </row>
    <row r="213">
      <c r="A213" s="3">
        <v>44446.37821134259</v>
      </c>
      <c r="B213" s="4" t="s">
        <v>1398</v>
      </c>
      <c r="C213" s="4" t="s">
        <v>1399</v>
      </c>
      <c r="D213" s="5" t="s">
        <v>1400</v>
      </c>
      <c r="E213" s="4" t="s">
        <v>5</v>
      </c>
      <c r="F213" s="4" t="s">
        <v>15</v>
      </c>
      <c r="H213" s="4" t="s">
        <v>1401</v>
      </c>
      <c r="I213" s="4" t="s">
        <v>1402</v>
      </c>
      <c r="J213" s="6" t="s">
        <v>1403</v>
      </c>
      <c r="K213" s="7" t="str">
        <f>HYPERLINK("https://drive.google.com/file/d/1XRbdHV5om4UKBeQEc48y-ZEP6BdNNb4i/view?usp=drivesdk","SRI RUSMI STUDYNINGSIH")</f>
        <v>SRI RUSMI STUDYNINGSIH</v>
      </c>
      <c r="L213" s="4" t="s">
        <v>1135</v>
      </c>
    </row>
    <row r="214">
      <c r="A214" s="3">
        <v>44446.378225925924</v>
      </c>
      <c r="B214" s="4" t="s">
        <v>1404</v>
      </c>
      <c r="C214" s="4" t="s">
        <v>1405</v>
      </c>
      <c r="D214" s="5" t="s">
        <v>1406</v>
      </c>
      <c r="E214" s="4" t="s">
        <v>5</v>
      </c>
      <c r="F214" s="4" t="s">
        <v>70</v>
      </c>
      <c r="H214" s="4" t="s">
        <v>318</v>
      </c>
      <c r="I214" s="4" t="s">
        <v>1407</v>
      </c>
      <c r="J214" s="6" t="s">
        <v>1408</v>
      </c>
      <c r="K214" s="7" t="str">
        <f>HYPERLINK("https://drive.google.com/file/d/1bONc30lAtAcf5_CyrN2HmeOn79Io9c0L/view?usp=drivesdk","LUQMAN HASAN, S.P")</f>
        <v>LUQMAN HASAN, S.P</v>
      </c>
      <c r="L214" s="4" t="s">
        <v>1409</v>
      </c>
    </row>
    <row r="215">
      <c r="A215" s="3">
        <v>44446.37822677083</v>
      </c>
      <c r="B215" s="4" t="s">
        <v>1410</v>
      </c>
      <c r="C215" s="4" t="s">
        <v>1411</v>
      </c>
      <c r="D215" s="5" t="s">
        <v>1412</v>
      </c>
      <c r="E215" s="4" t="s">
        <v>6</v>
      </c>
      <c r="G215" s="4" t="s">
        <v>122</v>
      </c>
      <c r="H215" s="4" t="s">
        <v>1413</v>
      </c>
      <c r="I215" s="4" t="s">
        <v>1414</v>
      </c>
      <c r="J215" s="6" t="s">
        <v>1415</v>
      </c>
      <c r="K215" s="7" t="str">
        <f>HYPERLINK("https://drive.google.com/file/d/1IAvUPKMMAUfzcySzkiXa2NiXVb0LLfBD/view?usp=drivesdk","Dian Asmarawati")</f>
        <v>Dian Asmarawati</v>
      </c>
      <c r="L215" s="4" t="s">
        <v>1409</v>
      </c>
    </row>
    <row r="216">
      <c r="A216" s="3">
        <v>44446.378256041666</v>
      </c>
      <c r="B216" s="4" t="s">
        <v>1416</v>
      </c>
      <c r="C216" s="4" t="s">
        <v>1417</v>
      </c>
      <c r="D216" s="5" t="s">
        <v>1418</v>
      </c>
      <c r="E216" s="4" t="s">
        <v>5</v>
      </c>
      <c r="I216" s="4" t="s">
        <v>1419</v>
      </c>
      <c r="J216" s="6" t="s">
        <v>1420</v>
      </c>
      <c r="K216" s="7" t="str">
        <f>HYPERLINK("https://drive.google.com/file/d/1hqwC52z1nTxF2yXO0Nt8NNC3XfS_jIWb/view?usp=drivesdk","DERHANY ELYS PATHMA, S.P.")</f>
        <v>DERHANY ELYS PATHMA, S.P.</v>
      </c>
      <c r="L216" s="4" t="s">
        <v>1135</v>
      </c>
    </row>
    <row r="217">
      <c r="A217" s="3">
        <v>44446.37828746528</v>
      </c>
      <c r="B217" s="4" t="s">
        <v>1421</v>
      </c>
      <c r="C217" s="4" t="s">
        <v>1422</v>
      </c>
      <c r="D217" s="5" t="s">
        <v>1423</v>
      </c>
      <c r="E217" s="4" t="s">
        <v>5</v>
      </c>
      <c r="F217" s="4" t="s">
        <v>1424</v>
      </c>
      <c r="H217" s="4" t="s">
        <v>48</v>
      </c>
      <c r="I217" s="4" t="s">
        <v>1425</v>
      </c>
      <c r="J217" s="6" t="s">
        <v>1426</v>
      </c>
      <c r="K217" s="7" t="str">
        <f>HYPERLINK("https://drive.google.com/file/d/1qCAnLYRK3v5c0PsbGjyLNNPrSL2rIcWK/view?usp=drivesdk","Yusy Purwaningsih")</f>
        <v>Yusy Purwaningsih</v>
      </c>
      <c r="L217" s="4" t="s">
        <v>1135</v>
      </c>
    </row>
    <row r="218">
      <c r="A218" s="3">
        <v>44446.37828986111</v>
      </c>
      <c r="B218" s="4" t="s">
        <v>1427</v>
      </c>
      <c r="C218" s="4" t="s">
        <v>1428</v>
      </c>
      <c r="D218" s="5" t="s">
        <v>1429</v>
      </c>
      <c r="E218" s="4" t="s">
        <v>6</v>
      </c>
      <c r="G218" s="4" t="s">
        <v>1430</v>
      </c>
      <c r="H218" s="4" t="s">
        <v>297</v>
      </c>
      <c r="I218" s="4" t="s">
        <v>1431</v>
      </c>
      <c r="J218" s="6" t="s">
        <v>1432</v>
      </c>
      <c r="K218" s="7" t="str">
        <f>HYPERLINK("https://drive.google.com/file/d/1QUTcj4lXzvPyCZgZ_27-_uKJGOQjBmYb/view?usp=drivesdk","IMAS HAYATI MEILANI, SP")</f>
        <v>IMAS HAYATI MEILANI, SP</v>
      </c>
      <c r="L218" s="4" t="s">
        <v>1409</v>
      </c>
    </row>
    <row r="219">
      <c r="A219" s="3">
        <v>44446.37830105324</v>
      </c>
      <c r="B219" s="4" t="s">
        <v>1433</v>
      </c>
      <c r="C219" s="4" t="s">
        <v>1434</v>
      </c>
      <c r="D219" s="5" t="s">
        <v>1435</v>
      </c>
      <c r="E219" s="4" t="s">
        <v>5</v>
      </c>
      <c r="F219" s="4" t="s">
        <v>70</v>
      </c>
      <c r="H219" s="4" t="s">
        <v>1436</v>
      </c>
      <c r="I219" s="4" t="s">
        <v>1437</v>
      </c>
      <c r="J219" s="6" t="s">
        <v>1438</v>
      </c>
      <c r="K219" s="7" t="str">
        <f>HYPERLINK("https://drive.google.com/file/d/1I1ZTA13Hp2PC2dJBcSkygkC1Lv5U5FWZ/view?usp=drivesdk","Didik Iswanto, SP")</f>
        <v>Didik Iswanto, SP</v>
      </c>
      <c r="L219" s="4" t="s">
        <v>1409</v>
      </c>
    </row>
    <row r="220">
      <c r="A220" s="3">
        <v>44446.378351782405</v>
      </c>
      <c r="B220" s="4" t="s">
        <v>1439</v>
      </c>
      <c r="C220" s="4" t="s">
        <v>1440</v>
      </c>
      <c r="D220" s="5" t="s">
        <v>1441</v>
      </c>
      <c r="E220" s="4" t="s">
        <v>5</v>
      </c>
      <c r="F220" s="4" t="s">
        <v>70</v>
      </c>
      <c r="H220" s="4" t="s">
        <v>1442</v>
      </c>
      <c r="I220" s="4" t="s">
        <v>1443</v>
      </c>
      <c r="J220" s="6" t="s">
        <v>1444</v>
      </c>
      <c r="K220" s="7" t="str">
        <f>HYPERLINK("https://drive.google.com/file/d/1Rp8HrtVTcmgeM7kNLKtkpRxKudywe7vl/view?usp=drivesdk","Rusman, SP")</f>
        <v>Rusman, SP</v>
      </c>
      <c r="L220" s="4" t="s">
        <v>1409</v>
      </c>
    </row>
    <row r="221">
      <c r="A221" s="3">
        <v>44446.37837815972</v>
      </c>
      <c r="B221" s="4" t="s">
        <v>1445</v>
      </c>
      <c r="C221" s="4" t="s">
        <v>1446</v>
      </c>
      <c r="D221" s="5" t="s">
        <v>1447</v>
      </c>
      <c r="E221" s="4" t="s">
        <v>5</v>
      </c>
      <c r="H221" s="4" t="s">
        <v>1448</v>
      </c>
      <c r="I221" s="4" t="s">
        <v>1449</v>
      </c>
      <c r="J221" s="6" t="s">
        <v>1450</v>
      </c>
      <c r="K221" s="7" t="str">
        <f>HYPERLINK("https://drive.google.com/file/d/1pubz4xexWXBJEEncE-rG2rCG8qsEdP-T/view?usp=drivesdk","Yetti Irawati, S.IP")</f>
        <v>Yetti Irawati, S.IP</v>
      </c>
      <c r="L221" s="4" t="s">
        <v>1409</v>
      </c>
    </row>
    <row r="222">
      <c r="A222" s="3">
        <v>44446.37841636574</v>
      </c>
      <c r="B222" s="4" t="s">
        <v>1451</v>
      </c>
      <c r="C222" s="4" t="s">
        <v>1452</v>
      </c>
      <c r="D222" s="5" t="s">
        <v>1453</v>
      </c>
      <c r="E222" s="4" t="s">
        <v>5</v>
      </c>
      <c r="H222" s="4" t="s">
        <v>222</v>
      </c>
      <c r="I222" s="4" t="s">
        <v>1454</v>
      </c>
      <c r="J222" s="6" t="s">
        <v>1455</v>
      </c>
      <c r="K222" s="7" t="str">
        <f>HYPERLINK("https://drive.google.com/file/d/1t52qBoWjSTwXUGWW_9QUzQRU06zkuyPv/view?usp=drivesdk","HERY SUHARTO, S.TP.M.Si")</f>
        <v>HERY SUHARTO, S.TP.M.Si</v>
      </c>
      <c r="L222" s="4" t="s">
        <v>1409</v>
      </c>
    </row>
    <row r="223">
      <c r="A223" s="3">
        <v>44446.37843002315</v>
      </c>
      <c r="B223" s="4" t="s">
        <v>1456</v>
      </c>
      <c r="C223" s="4" t="s">
        <v>1457</v>
      </c>
      <c r="D223" s="5" t="s">
        <v>1458</v>
      </c>
      <c r="E223" s="4" t="s">
        <v>5</v>
      </c>
      <c r="F223" s="4" t="s">
        <v>70</v>
      </c>
      <c r="I223" s="4" t="s">
        <v>1459</v>
      </c>
      <c r="J223" s="6" t="s">
        <v>1460</v>
      </c>
      <c r="K223" s="7" t="str">
        <f>HYPERLINK("https://drive.google.com/file/d/1Y03lnM5Auuxpaywbjiw5VHTmnAerkwZD/view?usp=drivesdk","AAN PUJINURINSAN")</f>
        <v>AAN PUJINURINSAN</v>
      </c>
      <c r="L223" s="4" t="s">
        <v>1409</v>
      </c>
    </row>
    <row r="224">
      <c r="A224" s="3">
        <v>44446.378446828705</v>
      </c>
      <c r="B224" s="4" t="s">
        <v>1461</v>
      </c>
      <c r="C224" s="4" t="s">
        <v>1462</v>
      </c>
      <c r="D224" s="5" t="s">
        <v>1463</v>
      </c>
      <c r="E224" s="4" t="s">
        <v>5</v>
      </c>
      <c r="F224" s="4" t="s">
        <v>1464</v>
      </c>
      <c r="H224" s="4" t="s">
        <v>1465</v>
      </c>
      <c r="I224" s="4" t="s">
        <v>1466</v>
      </c>
      <c r="J224" s="6" t="s">
        <v>1467</v>
      </c>
      <c r="K224" s="7" t="str">
        <f>HYPERLINK("https://drive.google.com/file/d/1h0eJZoogVZOuTabIsAay2aIEofnbW_D8/view?usp=drivesdk","M. Saleh, SP., M. Ling")</f>
        <v>M. Saleh, SP., M. Ling</v>
      </c>
      <c r="L224" s="4" t="s">
        <v>1409</v>
      </c>
    </row>
    <row r="225">
      <c r="A225" s="3">
        <v>44446.37849059028</v>
      </c>
      <c r="B225" s="4" t="s">
        <v>1468</v>
      </c>
      <c r="C225" s="4" t="s">
        <v>1469</v>
      </c>
      <c r="D225" s="5" t="s">
        <v>1470</v>
      </c>
      <c r="E225" s="4" t="s">
        <v>6</v>
      </c>
      <c r="F225" s="4" t="s">
        <v>1471</v>
      </c>
      <c r="G225" s="4" t="s">
        <v>282</v>
      </c>
      <c r="H225" s="4" t="s">
        <v>1472</v>
      </c>
      <c r="I225" s="4" t="s">
        <v>1473</v>
      </c>
      <c r="J225" s="6" t="s">
        <v>1474</v>
      </c>
      <c r="K225" s="7" t="str">
        <f>HYPERLINK("https://drive.google.com/file/d/1J04TB4uTHrL6FSf1cwz1FIYoTRz7-v6o/view?usp=drivesdk","Noviansyah")</f>
        <v>Noviansyah</v>
      </c>
      <c r="L225" s="4" t="s">
        <v>1409</v>
      </c>
    </row>
    <row r="226">
      <c r="A226" s="3">
        <v>44446.378491192125</v>
      </c>
      <c r="B226" s="4" t="s">
        <v>1475</v>
      </c>
      <c r="C226" s="4" t="s">
        <v>1476</v>
      </c>
      <c r="D226" s="5" t="s">
        <v>1477</v>
      </c>
      <c r="E226" s="4" t="s">
        <v>5</v>
      </c>
      <c r="F226" s="4" t="s">
        <v>70</v>
      </c>
      <c r="H226" s="4" t="s">
        <v>1478</v>
      </c>
      <c r="I226" s="4" t="s">
        <v>1479</v>
      </c>
      <c r="J226" s="6" t="s">
        <v>1480</v>
      </c>
      <c r="K226" s="7" t="str">
        <f>HYPERLINK("https://drive.google.com/file/d/1ucnsdry6P7h2qUZd-HRAW-Eq2Kcqhkft/view?usp=drivesdk","EMA KARMININGSIH,A.Md")</f>
        <v>EMA KARMININGSIH,A.Md</v>
      </c>
      <c r="L226" s="4" t="s">
        <v>1409</v>
      </c>
    </row>
    <row r="227">
      <c r="A227" s="3">
        <v>44446.378583530095</v>
      </c>
      <c r="B227" s="4" t="s">
        <v>1481</v>
      </c>
      <c r="C227" s="4" t="s">
        <v>1482</v>
      </c>
      <c r="D227" s="5" t="s">
        <v>1483</v>
      </c>
      <c r="E227" s="4" t="s">
        <v>5</v>
      </c>
      <c r="F227" s="4" t="s">
        <v>1484</v>
      </c>
      <c r="H227" s="4" t="s">
        <v>1485</v>
      </c>
      <c r="I227" s="4" t="s">
        <v>1486</v>
      </c>
      <c r="J227" s="6" t="s">
        <v>1487</v>
      </c>
      <c r="K227" s="7" t="str">
        <f>HYPERLINK("https://drive.google.com/file/d/1kfCle8rDnfnhz89wmBl5Pr8p_-Rf_eA4/view?usp=drivesdk","Ir. Mario Mega,MP")</f>
        <v>Ir. Mario Mega,MP</v>
      </c>
      <c r="L227" s="4" t="s">
        <v>1409</v>
      </c>
    </row>
    <row r="228">
      <c r="A228" s="3">
        <v>44446.37866234954</v>
      </c>
      <c r="B228" s="4" t="s">
        <v>1488</v>
      </c>
      <c r="C228" s="4" t="s">
        <v>1304</v>
      </c>
      <c r="D228" s="5" t="s">
        <v>1305</v>
      </c>
      <c r="E228" s="4" t="s">
        <v>6</v>
      </c>
      <c r="F228" s="4" t="s">
        <v>1306</v>
      </c>
      <c r="H228" s="4" t="s">
        <v>318</v>
      </c>
      <c r="I228" s="4" t="s">
        <v>1489</v>
      </c>
      <c r="J228" s="6" t="s">
        <v>1490</v>
      </c>
      <c r="K228" s="7" t="str">
        <f>HYPERLINK("https://drive.google.com/file/d/1fv7lm1DZ3TAs6cIno5RPlieGolp_6vFY/view?usp=drivesdk","INDRA CAHYA ")</f>
        <v>INDRA CAHYA </v>
      </c>
      <c r="L228" s="4" t="s">
        <v>1409</v>
      </c>
    </row>
    <row r="229">
      <c r="A229" s="3">
        <v>44446.378664062504</v>
      </c>
      <c r="B229" s="4" t="s">
        <v>1491</v>
      </c>
      <c r="C229" s="4" t="s">
        <v>1492</v>
      </c>
      <c r="D229" s="5" t="s">
        <v>1493</v>
      </c>
      <c r="E229" s="4" t="s">
        <v>5</v>
      </c>
      <c r="H229" s="4" t="s">
        <v>1494</v>
      </c>
      <c r="I229" s="4" t="s">
        <v>1495</v>
      </c>
      <c r="J229" s="6" t="s">
        <v>1496</v>
      </c>
      <c r="K229" s="7" t="str">
        <f>HYPERLINK("https://drive.google.com/file/d/1AIwzdSBf0Rp2bWPf5omDpCSmUIxwaKJN/view?usp=drivesdk","RADEN EUIS YULIAH. SP")</f>
        <v>RADEN EUIS YULIAH. SP</v>
      </c>
      <c r="L229" s="4" t="s">
        <v>1409</v>
      </c>
    </row>
    <row r="230">
      <c r="A230" s="3">
        <v>44446.37868997685</v>
      </c>
      <c r="B230" s="4" t="s">
        <v>1497</v>
      </c>
      <c r="C230" s="4" t="s">
        <v>1498</v>
      </c>
      <c r="D230" s="5" t="s">
        <v>1499</v>
      </c>
      <c r="E230" s="4" t="s">
        <v>5</v>
      </c>
      <c r="F230" s="4" t="s">
        <v>70</v>
      </c>
      <c r="H230" s="4" t="s">
        <v>1500</v>
      </c>
      <c r="I230" s="4" t="s">
        <v>1501</v>
      </c>
      <c r="J230" s="6" t="s">
        <v>1502</v>
      </c>
      <c r="K230" s="7" t="str">
        <f>HYPERLINK("https://drive.google.com/file/d/1IddnHvyyFGSB6fMY4xLzG9H722nq6ydi/view?usp=drivesdk","Ir. Abiyadi Hartawanto, M.M.")</f>
        <v>Ir. Abiyadi Hartawanto, M.M.</v>
      </c>
      <c r="L230" s="4" t="s">
        <v>1503</v>
      </c>
    </row>
    <row r="231">
      <c r="A231" s="3">
        <v>44446.37869030093</v>
      </c>
      <c r="B231" s="4" t="s">
        <v>1504</v>
      </c>
      <c r="C231" s="4" t="s">
        <v>1505</v>
      </c>
      <c r="D231" s="4" t="s">
        <v>1506</v>
      </c>
      <c r="E231" s="4" t="s">
        <v>5</v>
      </c>
      <c r="F231" s="4" t="s">
        <v>1507</v>
      </c>
      <c r="H231" s="4" t="s">
        <v>811</v>
      </c>
      <c r="I231" s="4" t="s">
        <v>1508</v>
      </c>
      <c r="J231" s="6" t="s">
        <v>1509</v>
      </c>
      <c r="K231" s="7" t="str">
        <f>HYPERLINK("https://drive.google.com/file/d/1MQShNyfVCVpGkPWHxqVr3ZnzOlu-nan_/view?usp=drivesdk","Ir. Jamilah")</f>
        <v>Ir. Jamilah</v>
      </c>
      <c r="L231" s="4" t="s">
        <v>1503</v>
      </c>
    </row>
    <row r="232">
      <c r="A232" s="3">
        <v>44446.378691481485</v>
      </c>
      <c r="B232" s="4" t="s">
        <v>1510</v>
      </c>
      <c r="C232" s="4" t="s">
        <v>1511</v>
      </c>
      <c r="D232" s="5" t="s">
        <v>1512</v>
      </c>
      <c r="E232" s="4" t="s">
        <v>5</v>
      </c>
      <c r="F232" s="4" t="s">
        <v>70</v>
      </c>
      <c r="H232" s="4" t="s">
        <v>1513</v>
      </c>
      <c r="I232" s="4" t="s">
        <v>1514</v>
      </c>
      <c r="J232" s="6" t="s">
        <v>1515</v>
      </c>
      <c r="K232" s="7" t="str">
        <f>HYPERLINK("https://drive.google.com/file/d/1WuI5MGQ_1AlwYeV_NhpjBQP4PYFkQkWg/view?usp=drivesdk","PUJI RAHAYU, S.P.")</f>
        <v>PUJI RAHAYU, S.P.</v>
      </c>
      <c r="L232" s="4" t="s">
        <v>1503</v>
      </c>
    </row>
    <row r="233">
      <c r="A233" s="3">
        <v>44446.3787118287</v>
      </c>
      <c r="B233" s="4" t="s">
        <v>1516</v>
      </c>
      <c r="C233" s="4" t="s">
        <v>1517</v>
      </c>
      <c r="D233" s="5" t="s">
        <v>1518</v>
      </c>
      <c r="E233" s="4" t="s">
        <v>5</v>
      </c>
      <c r="F233" s="4" t="s">
        <v>15</v>
      </c>
      <c r="H233" s="4" t="s">
        <v>1519</v>
      </c>
      <c r="I233" s="4" t="s">
        <v>1520</v>
      </c>
      <c r="J233" s="6" t="s">
        <v>1521</v>
      </c>
      <c r="K233" s="7" t="str">
        <f>HYPERLINK("https://drive.google.com/file/d/1jfxFgsc3ryIJGK8cQYPxYPrvN8pDbeHW/view?usp=drivesdk","Lina Asri Wulandari, S.P., M.P")</f>
        <v>Lina Asri Wulandari, S.P., M.P</v>
      </c>
      <c r="L233" s="4" t="s">
        <v>1503</v>
      </c>
    </row>
    <row r="234">
      <c r="A234" s="3">
        <v>44446.378728344906</v>
      </c>
      <c r="B234" s="4" t="s">
        <v>1522</v>
      </c>
      <c r="C234" s="4" t="s">
        <v>1523</v>
      </c>
      <c r="D234" s="5" t="s">
        <v>1524</v>
      </c>
      <c r="E234" s="4" t="s">
        <v>5</v>
      </c>
      <c r="F234" s="4" t="s">
        <v>1525</v>
      </c>
      <c r="H234" s="4" t="s">
        <v>1526</v>
      </c>
      <c r="I234" s="4" t="s">
        <v>1527</v>
      </c>
      <c r="J234" s="6" t="s">
        <v>1528</v>
      </c>
      <c r="K234" s="7" t="str">
        <f>HYPERLINK("https://drive.google.com/file/d/1zADN0RT8keLgiv2OWTOqIIVVrKZFHCpf/view?usp=drivesdk","RINA NATALIA, SP. M.Si")</f>
        <v>RINA NATALIA, SP. M.Si</v>
      </c>
      <c r="L234" s="4" t="s">
        <v>1409</v>
      </c>
    </row>
    <row r="235">
      <c r="A235" s="3">
        <v>44446.37877171296</v>
      </c>
      <c r="B235" s="4" t="s">
        <v>1529</v>
      </c>
      <c r="C235" s="4" t="s">
        <v>1530</v>
      </c>
      <c r="D235" s="5" t="s">
        <v>1531</v>
      </c>
      <c r="E235" s="4" t="s">
        <v>5</v>
      </c>
      <c r="F235" s="4" t="s">
        <v>70</v>
      </c>
      <c r="H235" s="4" t="s">
        <v>1532</v>
      </c>
      <c r="I235" s="4" t="s">
        <v>1533</v>
      </c>
      <c r="J235" s="6" t="s">
        <v>1534</v>
      </c>
      <c r="K235" s="7" t="str">
        <f>HYPERLINK("https://drive.google.com/file/d/1GZX0oRvn2kb0GTkirrBVDYGfqQ95ovj0/view?usp=drivesdk","Subagiyo,sp")</f>
        <v>Subagiyo,sp</v>
      </c>
      <c r="L235" s="4" t="s">
        <v>1409</v>
      </c>
    </row>
    <row r="236">
      <c r="A236" s="3">
        <v>44446.37878881945</v>
      </c>
      <c r="B236" s="4" t="s">
        <v>1535</v>
      </c>
      <c r="C236" s="4" t="s">
        <v>1536</v>
      </c>
      <c r="D236" s="5" t="s">
        <v>1537</v>
      </c>
      <c r="E236" s="4" t="s">
        <v>6</v>
      </c>
      <c r="G236" s="4" t="s">
        <v>1538</v>
      </c>
      <c r="H236" s="4" t="s">
        <v>1539</v>
      </c>
      <c r="I236" s="4" t="s">
        <v>1540</v>
      </c>
      <c r="J236" s="6" t="s">
        <v>1541</v>
      </c>
      <c r="K236" s="7" t="str">
        <f>HYPERLINK("https://drive.google.com/file/d/1OQbnO15DtF-_DQR5pQ1TH2FKkDhZFi2q/view?usp=drivesdk","Yenny Susilawati, SP")</f>
        <v>Yenny Susilawati, SP</v>
      </c>
      <c r="L236" s="4" t="s">
        <v>1409</v>
      </c>
    </row>
    <row r="237">
      <c r="A237" s="3">
        <v>44446.37882189815</v>
      </c>
      <c r="B237" s="4" t="s">
        <v>1542</v>
      </c>
      <c r="C237" s="4" t="s">
        <v>1543</v>
      </c>
      <c r="D237" s="5" t="s">
        <v>1544</v>
      </c>
      <c r="E237" s="4" t="s">
        <v>5</v>
      </c>
      <c r="F237" s="4" t="s">
        <v>187</v>
      </c>
      <c r="H237" s="4" t="s">
        <v>222</v>
      </c>
      <c r="I237" s="4" t="s">
        <v>1545</v>
      </c>
      <c r="J237" s="6" t="s">
        <v>1546</v>
      </c>
      <c r="K237" s="7" t="str">
        <f>HYPERLINK("https://drive.google.com/file/d/18VSGsoZVihSMq_v0nbxxesc4HWMJ8g1G/view?usp=drivesdk","SITI HALIMAH, SP.")</f>
        <v>SITI HALIMAH, SP.</v>
      </c>
      <c r="L237" s="4" t="s">
        <v>1503</v>
      </c>
    </row>
    <row r="238">
      <c r="A238" s="3">
        <v>44446.378826747685</v>
      </c>
      <c r="B238" s="4" t="s">
        <v>1547</v>
      </c>
      <c r="C238" s="4" t="s">
        <v>1548</v>
      </c>
      <c r="D238" s="4" t="s">
        <v>1549</v>
      </c>
      <c r="E238" s="4" t="s">
        <v>5</v>
      </c>
      <c r="F238" s="4" t="s">
        <v>70</v>
      </c>
      <c r="H238" s="4" t="s">
        <v>1550</v>
      </c>
      <c r="I238" s="4" t="s">
        <v>1551</v>
      </c>
      <c r="J238" s="6" t="s">
        <v>1552</v>
      </c>
      <c r="K238" s="7" t="str">
        <f>HYPERLINK("https://drive.google.com/file/d/16pw2hsB4h_VpvqV6sVWi2dY0HGgvJQBZ/view?usp=drivesdk","Suratini, S.P")</f>
        <v>Suratini, S.P</v>
      </c>
      <c r="L238" s="4" t="s">
        <v>1503</v>
      </c>
    </row>
    <row r="239">
      <c r="A239" s="3">
        <v>44446.37886418981</v>
      </c>
      <c r="B239" s="4" t="s">
        <v>1553</v>
      </c>
      <c r="C239" s="4" t="s">
        <v>1554</v>
      </c>
      <c r="D239" s="5" t="s">
        <v>1555</v>
      </c>
      <c r="E239" s="4" t="s">
        <v>5</v>
      </c>
      <c r="F239" s="4" t="s">
        <v>15</v>
      </c>
      <c r="H239" s="4" t="s">
        <v>290</v>
      </c>
      <c r="I239" s="4" t="s">
        <v>1556</v>
      </c>
      <c r="J239" s="6" t="s">
        <v>1557</v>
      </c>
      <c r="K239" s="7" t="str">
        <f>HYPERLINK("https://drive.google.com/file/d/1fUyve3Ypw1vIkg90WRYiP12cREiE_QDv/view?usp=drivesdk","RETNO SARI REZEKI, S.P.")</f>
        <v>RETNO SARI REZEKI, S.P.</v>
      </c>
      <c r="L239" s="4" t="s">
        <v>1409</v>
      </c>
    </row>
    <row r="240">
      <c r="A240" s="3">
        <v>44446.37888533565</v>
      </c>
      <c r="B240" s="4" t="s">
        <v>1558</v>
      </c>
      <c r="C240" s="4" t="s">
        <v>1559</v>
      </c>
      <c r="D240" s="5" t="s">
        <v>1560</v>
      </c>
      <c r="E240" s="4" t="s">
        <v>5</v>
      </c>
      <c r="F240" s="4" t="s">
        <v>70</v>
      </c>
      <c r="H240" s="4" t="s">
        <v>1561</v>
      </c>
      <c r="I240" s="4" t="s">
        <v>1562</v>
      </c>
      <c r="J240" s="6" t="s">
        <v>1563</v>
      </c>
      <c r="K240" s="7" t="str">
        <f>HYPERLINK("https://drive.google.com/file/d/1mh--8m1wWBpJGmqX4k39O1JRywHHBmSZ/view?usp=drivesdk","YESI KURNIAWATI")</f>
        <v>YESI KURNIAWATI</v>
      </c>
      <c r="L240" s="4" t="s">
        <v>1503</v>
      </c>
    </row>
    <row r="241">
      <c r="A241" s="3">
        <v>44446.37891063657</v>
      </c>
      <c r="B241" s="4" t="s">
        <v>1564</v>
      </c>
      <c r="C241" s="4" t="s">
        <v>1565</v>
      </c>
      <c r="D241" s="5" t="s">
        <v>1566</v>
      </c>
      <c r="E241" s="4" t="s">
        <v>5</v>
      </c>
      <c r="F241" s="4" t="s">
        <v>1567</v>
      </c>
      <c r="H241" s="4" t="s">
        <v>1035</v>
      </c>
      <c r="I241" s="4" t="s">
        <v>1568</v>
      </c>
      <c r="J241" s="6" t="s">
        <v>1569</v>
      </c>
      <c r="K241" s="7" t="str">
        <f>HYPERLINK("https://drive.google.com/file/d/1_tuP_yE04UgiOUYtSBDjIr1gqL-G1oqF/view?usp=drivesdk","Ir.Muhammad Al Ikbal Guda")</f>
        <v>Ir.Muhammad Al Ikbal Guda</v>
      </c>
      <c r="L241" s="4" t="s">
        <v>1503</v>
      </c>
    </row>
    <row r="242">
      <c r="A242" s="3">
        <v>44446.37893839121</v>
      </c>
      <c r="B242" s="4" t="s">
        <v>1570</v>
      </c>
      <c r="C242" s="4" t="s">
        <v>1571</v>
      </c>
      <c r="D242" s="5" t="s">
        <v>1572</v>
      </c>
      <c r="E242" s="4" t="s">
        <v>6</v>
      </c>
      <c r="G242" s="4" t="s">
        <v>92</v>
      </c>
      <c r="H242" s="4" t="s">
        <v>1573</v>
      </c>
      <c r="I242" s="4" t="s">
        <v>1574</v>
      </c>
      <c r="J242" s="6" t="s">
        <v>1575</v>
      </c>
      <c r="K242" s="7" t="str">
        <f>HYPERLINK("https://drive.google.com/file/d/1IJJnaLPTXsejVhbvbtiHBNVPywGhh71E/view?usp=drivesdk","MOH RIYADI")</f>
        <v>MOH RIYADI</v>
      </c>
      <c r="L242" s="4" t="s">
        <v>1503</v>
      </c>
    </row>
    <row r="243">
      <c r="A243" s="3">
        <v>44446.3789809838</v>
      </c>
      <c r="B243" s="4" t="s">
        <v>1576</v>
      </c>
      <c r="C243" s="4" t="s">
        <v>1577</v>
      </c>
      <c r="D243" s="5" t="s">
        <v>1578</v>
      </c>
      <c r="E243" s="4" t="s">
        <v>5</v>
      </c>
      <c r="F243" s="4" t="s">
        <v>70</v>
      </c>
      <c r="H243" s="4" t="s">
        <v>1579</v>
      </c>
      <c r="I243" s="4" t="s">
        <v>1580</v>
      </c>
      <c r="J243" s="6" t="s">
        <v>1581</v>
      </c>
      <c r="K243" s="7" t="str">
        <f>HYPERLINK("https://drive.google.com/file/d/1USS9f3FwJhoDJep2ZJWdpGGC8bcW-Io1/view?usp=drivesdk","ISTIYAR HIDAYADI. SP")</f>
        <v>ISTIYAR HIDAYADI. SP</v>
      </c>
      <c r="L243" s="4" t="s">
        <v>1582</v>
      </c>
    </row>
    <row r="244">
      <c r="A244" s="3">
        <v>44446.378984027775</v>
      </c>
      <c r="B244" s="4" t="s">
        <v>1583</v>
      </c>
      <c r="C244" s="4" t="s">
        <v>1584</v>
      </c>
      <c r="D244" s="5" t="s">
        <v>1585</v>
      </c>
      <c r="E244" s="4" t="s">
        <v>6</v>
      </c>
      <c r="G244" s="4" t="s">
        <v>122</v>
      </c>
      <c r="H244" s="4" t="s">
        <v>1586</v>
      </c>
      <c r="I244" s="4" t="s">
        <v>1587</v>
      </c>
      <c r="J244" s="6" t="s">
        <v>1588</v>
      </c>
      <c r="K244" s="7" t="str">
        <f>HYPERLINK("https://drive.google.com/file/d/1pkyhyxL8EAv41YhffZp0qbtc3DfTWQs0/view?usp=drivesdk","Auliyah Al Athiyah Y.")</f>
        <v>Auliyah Al Athiyah Y.</v>
      </c>
      <c r="L244" s="4" t="s">
        <v>1503</v>
      </c>
    </row>
    <row r="245">
      <c r="A245" s="3">
        <v>44446.37898517361</v>
      </c>
      <c r="B245" s="4" t="s">
        <v>1589</v>
      </c>
      <c r="C245" s="4" t="s">
        <v>1590</v>
      </c>
      <c r="D245" s="5" t="s">
        <v>1591</v>
      </c>
      <c r="E245" s="4" t="s">
        <v>6</v>
      </c>
      <c r="G245" s="4" t="s">
        <v>1592</v>
      </c>
      <c r="H245" s="4" t="s">
        <v>805</v>
      </c>
      <c r="I245" s="4" t="s">
        <v>1593</v>
      </c>
      <c r="J245" s="6" t="s">
        <v>1594</v>
      </c>
      <c r="K245" s="7" t="str">
        <f>HYPERLINK("https://drive.google.com/file/d/1c1KG4WX03Yh4CopFc6k8lLJBE2Yr8Bo0/view?usp=drivesdk","Angger Gangsar Upoyo")</f>
        <v>Angger Gangsar Upoyo</v>
      </c>
      <c r="L245" s="4" t="s">
        <v>1503</v>
      </c>
    </row>
    <row r="246">
      <c r="A246" s="3">
        <v>44446.37900971065</v>
      </c>
      <c r="B246" s="4" t="s">
        <v>1595</v>
      </c>
      <c r="C246" s="4" t="s">
        <v>1596</v>
      </c>
      <c r="D246" s="5" t="s">
        <v>1597</v>
      </c>
      <c r="E246" s="4" t="s">
        <v>5</v>
      </c>
      <c r="F246" s="4" t="s">
        <v>70</v>
      </c>
      <c r="H246" s="4" t="s">
        <v>222</v>
      </c>
      <c r="I246" s="4" t="s">
        <v>1598</v>
      </c>
      <c r="J246" s="6" t="s">
        <v>1599</v>
      </c>
      <c r="K246" s="7" t="str">
        <f>HYPERLINK("https://drive.google.com/file/d/1mpWTyoJLJWiAa5yomB8OMD9ZceWJdN0M/view?usp=drivesdk","Farida Herliyanti, SP")</f>
        <v>Farida Herliyanti, SP</v>
      </c>
      <c r="L246" s="4" t="s">
        <v>1503</v>
      </c>
    </row>
    <row r="247">
      <c r="A247" s="3">
        <v>44446.37906677084</v>
      </c>
      <c r="B247" s="4" t="s">
        <v>1600</v>
      </c>
      <c r="C247" s="4" t="s">
        <v>1601</v>
      </c>
      <c r="D247" s="5" t="s">
        <v>1602</v>
      </c>
      <c r="E247" s="4" t="s">
        <v>5</v>
      </c>
      <c r="H247" s="4" t="s">
        <v>1603</v>
      </c>
      <c r="I247" s="4" t="s">
        <v>1604</v>
      </c>
      <c r="J247" s="6" t="s">
        <v>1605</v>
      </c>
      <c r="K247" s="7" t="str">
        <f>HYPERLINK("https://drive.google.com/file/d/13FC1a88GLPyl31KFZnO9muIzqUDkyAr4/view?usp=drivesdk","LHERY SWARA OKTAF ADHANIA")</f>
        <v>LHERY SWARA OKTAF ADHANIA</v>
      </c>
      <c r="L247" s="4" t="s">
        <v>1503</v>
      </c>
    </row>
    <row r="248">
      <c r="A248" s="3">
        <v>44446.37908254629</v>
      </c>
      <c r="B248" s="4" t="s">
        <v>1606</v>
      </c>
      <c r="C248" s="4" t="s">
        <v>1607</v>
      </c>
      <c r="D248" s="5" t="s">
        <v>1608</v>
      </c>
      <c r="E248" s="4" t="s">
        <v>6</v>
      </c>
      <c r="G248" s="4" t="s">
        <v>236</v>
      </c>
      <c r="H248" s="4" t="s">
        <v>108</v>
      </c>
      <c r="I248" s="4" t="s">
        <v>1609</v>
      </c>
      <c r="J248" s="6" t="s">
        <v>1610</v>
      </c>
      <c r="K248" s="7" t="str">
        <f>HYPERLINK("https://drive.google.com/file/d/1Csk7oZ3nctEeCJWlm7I5hLhzal4U7F0f/view?usp=drivesdk","Dadang Syamsul Munir")</f>
        <v>Dadang Syamsul Munir</v>
      </c>
      <c r="L248" s="4" t="s">
        <v>1503</v>
      </c>
    </row>
    <row r="249">
      <c r="A249" s="3">
        <v>44446.37908663195</v>
      </c>
      <c r="B249" s="4" t="s">
        <v>1611</v>
      </c>
      <c r="C249" s="4" t="s">
        <v>1612</v>
      </c>
      <c r="D249" s="5" t="s">
        <v>1613</v>
      </c>
      <c r="E249" s="4" t="s">
        <v>5</v>
      </c>
      <c r="F249" s="4" t="s">
        <v>70</v>
      </c>
      <c r="I249" s="4" t="s">
        <v>1614</v>
      </c>
      <c r="J249" s="6" t="s">
        <v>1615</v>
      </c>
      <c r="K249" s="7" t="str">
        <f>HYPERLINK("https://drive.google.com/file/d/1mzbleUeO6oKnicNSEDnQcyapykcYTQGZ/view?usp=drivesdk","Rasmalawati,SST.")</f>
        <v>Rasmalawati,SST.</v>
      </c>
      <c r="L249" s="4" t="s">
        <v>1616</v>
      </c>
    </row>
    <row r="250">
      <c r="A250" s="3">
        <v>44446.37911278935</v>
      </c>
      <c r="B250" s="4" t="s">
        <v>1617</v>
      </c>
      <c r="C250" s="4" t="s">
        <v>1618</v>
      </c>
      <c r="D250" s="5" t="s">
        <v>1619</v>
      </c>
      <c r="E250" s="4" t="s">
        <v>5</v>
      </c>
      <c r="F250" s="4" t="s">
        <v>1620</v>
      </c>
      <c r="H250" s="4" t="s">
        <v>1621</v>
      </c>
      <c r="I250" s="4" t="s">
        <v>1622</v>
      </c>
      <c r="J250" s="6" t="s">
        <v>1623</v>
      </c>
      <c r="K250" s="7" t="str">
        <f>HYPERLINK("https://drive.google.com/file/d/1mOVkaIHSOmGnxmtTbXszMEFxdCAq-ufM/view?usp=drivesdk","Gina Gustiani Pitaloka, SP.,MP.")</f>
        <v>Gina Gustiani Pitaloka, SP.,MP.</v>
      </c>
      <c r="L250" s="4" t="s">
        <v>1503</v>
      </c>
    </row>
    <row r="251">
      <c r="A251" s="3">
        <v>44446.37912241898</v>
      </c>
      <c r="B251" s="4" t="s">
        <v>1624</v>
      </c>
      <c r="C251" s="4" t="s">
        <v>1625</v>
      </c>
      <c r="D251" s="5" t="s">
        <v>1626</v>
      </c>
      <c r="E251" s="4" t="s">
        <v>5</v>
      </c>
      <c r="F251" s="4" t="s">
        <v>70</v>
      </c>
      <c r="H251" s="4" t="s">
        <v>1627</v>
      </c>
      <c r="I251" s="4" t="s">
        <v>1628</v>
      </c>
      <c r="J251" s="6" t="s">
        <v>1629</v>
      </c>
      <c r="K251" s="7" t="str">
        <f>HYPERLINK("https://drive.google.com/file/d/1QYg0Yx1bV85CBD5XakkpkkwKj2m7ELMb/view?usp=drivesdk","Donny Prasetyo, SP")</f>
        <v>Donny Prasetyo, SP</v>
      </c>
      <c r="L251" s="4" t="s">
        <v>1503</v>
      </c>
    </row>
    <row r="252">
      <c r="A252" s="3">
        <v>44446.379149953704</v>
      </c>
      <c r="B252" s="4" t="s">
        <v>1630</v>
      </c>
      <c r="C252" s="4" t="s">
        <v>1631</v>
      </c>
      <c r="D252" s="5" t="s">
        <v>1632</v>
      </c>
      <c r="E252" s="4" t="s">
        <v>5</v>
      </c>
      <c r="F252" s="4" t="s">
        <v>70</v>
      </c>
      <c r="H252" s="4" t="s">
        <v>1177</v>
      </c>
      <c r="I252" s="4" t="s">
        <v>1633</v>
      </c>
      <c r="J252" s="6" t="s">
        <v>1634</v>
      </c>
      <c r="K252" s="7" t="str">
        <f>HYPERLINK("https://drive.google.com/file/d/1wM9mJ1uCnMpVtpW0PCYIqQnaTHLisf3w/view?usp=drivesdk","Ni Wayan Sukarmi, S.TP")</f>
        <v>Ni Wayan Sukarmi, S.TP</v>
      </c>
      <c r="L252" s="4" t="s">
        <v>1503</v>
      </c>
    </row>
    <row r="253">
      <c r="A253" s="3">
        <v>44446.379158599535</v>
      </c>
      <c r="B253" s="4" t="s">
        <v>1635</v>
      </c>
      <c r="C253" s="4" t="s">
        <v>1636</v>
      </c>
      <c r="D253" s="5" t="s">
        <v>1637</v>
      </c>
      <c r="E253" s="4" t="s">
        <v>5</v>
      </c>
      <c r="F253" s="4" t="s">
        <v>1638</v>
      </c>
      <c r="H253" s="4" t="s">
        <v>1639</v>
      </c>
      <c r="I253" s="4" t="s">
        <v>1640</v>
      </c>
      <c r="J253" s="6" t="s">
        <v>1641</v>
      </c>
      <c r="K253" s="7" t="str">
        <f>HYPERLINK("https://drive.google.com/file/d/1LVdRzV4jyW5jG9QpvJHt3ygD8lRdyvli/view?usp=drivesdk","Hendy Fitriandoyo / Fungsional Perencana Biro Perencanaan")</f>
        <v>Hendy Fitriandoyo / Fungsional Perencana Biro Perencanaan</v>
      </c>
      <c r="L253" s="4" t="s">
        <v>1503</v>
      </c>
    </row>
    <row r="254">
      <c r="A254" s="3">
        <v>44446.37917436342</v>
      </c>
      <c r="B254" s="4" t="s">
        <v>1642</v>
      </c>
      <c r="C254" s="4" t="s">
        <v>1643</v>
      </c>
      <c r="D254" s="5" t="s">
        <v>1644</v>
      </c>
      <c r="E254" s="4" t="s">
        <v>6</v>
      </c>
      <c r="G254" s="4" t="s">
        <v>92</v>
      </c>
      <c r="H254" s="4" t="s">
        <v>297</v>
      </c>
      <c r="I254" s="4" t="s">
        <v>1645</v>
      </c>
      <c r="J254" s="6" t="s">
        <v>1646</v>
      </c>
      <c r="K254" s="7" t="str">
        <f>HYPERLINK("https://drive.google.com/file/d/1J155MN-sQZGsi1KzgO6ofR_a0XkJrbx3/view?usp=drivesdk","SYAMUDDIN SAPUTRA")</f>
        <v>SYAMUDDIN SAPUTRA</v>
      </c>
      <c r="L254" s="4" t="s">
        <v>1503</v>
      </c>
    </row>
    <row r="255">
      <c r="A255" s="3">
        <v>44446.37917842592</v>
      </c>
      <c r="B255" s="4" t="s">
        <v>1647</v>
      </c>
      <c r="C255" s="4" t="s">
        <v>1648</v>
      </c>
      <c r="D255" s="5" t="s">
        <v>1649</v>
      </c>
      <c r="E255" s="4" t="s">
        <v>5</v>
      </c>
      <c r="F255" s="4" t="s">
        <v>70</v>
      </c>
      <c r="H255" s="4" t="s">
        <v>1650</v>
      </c>
      <c r="I255" s="4" t="s">
        <v>1651</v>
      </c>
      <c r="J255" s="6" t="s">
        <v>1652</v>
      </c>
      <c r="K255" s="7" t="str">
        <f>HYPERLINK("https://drive.google.com/file/d/1HvfZ1xVVSZHmE3N18VUnrJt9fsyZ_l5p/view?usp=drivesdk","Agung Handayani, SP")</f>
        <v>Agung Handayani, SP</v>
      </c>
      <c r="L255" s="4" t="s">
        <v>1653</v>
      </c>
    </row>
    <row r="256">
      <c r="A256" s="3">
        <v>44446.3792015625</v>
      </c>
      <c r="B256" s="4" t="s">
        <v>1654</v>
      </c>
      <c r="C256" s="4" t="s">
        <v>1655</v>
      </c>
      <c r="D256" s="5" t="s">
        <v>1656</v>
      </c>
      <c r="E256" s="4" t="s">
        <v>5</v>
      </c>
      <c r="H256" s="4" t="s">
        <v>1448</v>
      </c>
      <c r="I256" s="4" t="s">
        <v>1657</v>
      </c>
      <c r="J256" s="6" t="s">
        <v>1658</v>
      </c>
      <c r="K256" s="7" t="str">
        <f>HYPERLINK("https://drive.google.com/file/d/1pv4o4APm3_gkvFRu1a1qHzPCTv-RChUy/view?usp=drivesdk","Helmei Yulianti, SP")</f>
        <v>Helmei Yulianti, SP</v>
      </c>
      <c r="L256" s="4" t="s">
        <v>1653</v>
      </c>
    </row>
    <row r="257">
      <c r="A257" s="3">
        <v>44446.3792362963</v>
      </c>
      <c r="B257" s="4" t="s">
        <v>1659</v>
      </c>
      <c r="C257" s="4" t="s">
        <v>1660</v>
      </c>
      <c r="D257" s="5" t="s">
        <v>1661</v>
      </c>
      <c r="E257" s="4" t="s">
        <v>5</v>
      </c>
      <c r="F257" s="4" t="s">
        <v>70</v>
      </c>
      <c r="H257" s="4" t="s">
        <v>1662</v>
      </c>
      <c r="I257" s="4" t="s">
        <v>1663</v>
      </c>
      <c r="J257" s="6" t="s">
        <v>1664</v>
      </c>
      <c r="K257" s="7" t="str">
        <f>HYPERLINK("https://drive.google.com/file/d/1R2FlCzxKzvjFqgWch6wUMucylEwKN2g7/view?usp=drivesdk","Taufik Hidayat, SP., MP")</f>
        <v>Taufik Hidayat, SP., MP</v>
      </c>
      <c r="L257" s="4" t="s">
        <v>1503</v>
      </c>
    </row>
    <row r="258">
      <c r="A258" s="3">
        <v>44446.37923796296</v>
      </c>
      <c r="B258" s="4" t="s">
        <v>1665</v>
      </c>
      <c r="C258" s="4" t="s">
        <v>1666</v>
      </c>
      <c r="D258" s="5" t="s">
        <v>1667</v>
      </c>
      <c r="E258" s="4" t="s">
        <v>5</v>
      </c>
      <c r="F258" s="4" t="s">
        <v>15</v>
      </c>
      <c r="H258" s="4" t="s">
        <v>318</v>
      </c>
      <c r="I258" s="4" t="s">
        <v>1668</v>
      </c>
      <c r="J258" s="6" t="s">
        <v>1669</v>
      </c>
      <c r="K258" s="7" t="str">
        <f>HYPERLINK("https://drive.google.com/file/d/1LA_p62dE3m3h_WktYEFXR3mEWpiwlhDa/view?usp=drivesdk","SURYA ATMAJA NASUTION, SP")</f>
        <v>SURYA ATMAJA NASUTION, SP</v>
      </c>
      <c r="L258" s="4" t="s">
        <v>1503</v>
      </c>
    </row>
    <row r="259">
      <c r="A259" s="3">
        <v>44446.37925662037</v>
      </c>
      <c r="B259" s="4" t="s">
        <v>1670</v>
      </c>
      <c r="C259" s="4" t="s">
        <v>1671</v>
      </c>
      <c r="D259" s="5" t="s">
        <v>1672</v>
      </c>
      <c r="E259" s="4" t="s">
        <v>6</v>
      </c>
      <c r="G259" s="4" t="s">
        <v>1673</v>
      </c>
      <c r="H259" s="4" t="s">
        <v>318</v>
      </c>
      <c r="I259" s="4" t="s">
        <v>1674</v>
      </c>
      <c r="J259" s="6" t="s">
        <v>1675</v>
      </c>
      <c r="K259" s="7" t="str">
        <f>HYPERLINK("https://drive.google.com/file/d/12y5nIK-WlBHNd-Uz3SEHe5L4Wkt-jaeX/view?usp=drivesdk","MEILINDA SAHEA")</f>
        <v>MEILINDA SAHEA</v>
      </c>
      <c r="L259" s="4" t="s">
        <v>1503</v>
      </c>
    </row>
    <row r="260">
      <c r="A260" s="3">
        <v>44446.37930222222</v>
      </c>
      <c r="B260" s="4" t="s">
        <v>1676</v>
      </c>
      <c r="C260" s="4" t="s">
        <v>1677</v>
      </c>
      <c r="D260" s="5" t="s">
        <v>1678</v>
      </c>
      <c r="E260" s="4" t="s">
        <v>5</v>
      </c>
      <c r="F260" s="4" t="s">
        <v>15</v>
      </c>
      <c r="H260" s="4" t="s">
        <v>48</v>
      </c>
      <c r="I260" s="4" t="s">
        <v>1679</v>
      </c>
      <c r="J260" s="6" t="s">
        <v>1680</v>
      </c>
      <c r="K260" s="7" t="str">
        <f>HYPERLINK("https://drive.google.com/file/d/1Ihok4_HbKa2s1LJCV7qN7jw0h5FiwLon/view?usp=drivesdk","RIBKA GINTING, SP")</f>
        <v>RIBKA GINTING, SP</v>
      </c>
      <c r="L260" s="4" t="s">
        <v>1503</v>
      </c>
    </row>
    <row r="261">
      <c r="A261" s="3">
        <v>44446.3793349537</v>
      </c>
      <c r="B261" s="4" t="s">
        <v>1681</v>
      </c>
      <c r="C261" s="4" t="s">
        <v>1682</v>
      </c>
      <c r="D261" s="5" t="s">
        <v>1683</v>
      </c>
      <c r="E261" s="4" t="s">
        <v>5</v>
      </c>
      <c r="F261" s="4" t="s">
        <v>1684</v>
      </c>
      <c r="H261" s="4" t="s">
        <v>1685</v>
      </c>
      <c r="I261" s="4" t="s">
        <v>1686</v>
      </c>
      <c r="J261" s="6" t="s">
        <v>1687</v>
      </c>
      <c r="K261" s="7" t="str">
        <f>HYPERLINK("https://drive.google.com/file/d/1J6ukcyFirMl-UrOb143n2M8Tbug523bQ/view?usp=drivesdk","JOKO TRIYATNO, SP.")</f>
        <v>JOKO TRIYATNO, SP.</v>
      </c>
      <c r="L261" s="4" t="s">
        <v>1503</v>
      </c>
    </row>
    <row r="262">
      <c r="A262" s="3">
        <v>44446.3793587963</v>
      </c>
      <c r="B262" s="4" t="s">
        <v>1688</v>
      </c>
      <c r="C262" s="4" t="s">
        <v>1689</v>
      </c>
      <c r="D262" s="5" t="s">
        <v>1690</v>
      </c>
      <c r="E262" s="4" t="s">
        <v>5</v>
      </c>
      <c r="F262" s="4" t="s">
        <v>1691</v>
      </c>
      <c r="H262" s="4" t="s">
        <v>947</v>
      </c>
      <c r="I262" s="4" t="s">
        <v>1692</v>
      </c>
      <c r="J262" s="6" t="s">
        <v>1693</v>
      </c>
      <c r="K262" s="7" t="str">
        <f>HYPERLINK("https://drive.google.com/file/d/1X6uVm1yrSB9HqDkhFcYnqXGWN9mZemiZ/view?usp=drivesdk","Rina Karlina, SP.")</f>
        <v>Rina Karlina, SP.</v>
      </c>
      <c r="L262" s="4" t="s">
        <v>1503</v>
      </c>
    </row>
    <row r="263">
      <c r="A263" s="3">
        <v>44446.379391435185</v>
      </c>
      <c r="B263" s="4" t="s">
        <v>1694</v>
      </c>
      <c r="C263" s="4" t="s">
        <v>1695</v>
      </c>
      <c r="D263" s="5" t="s">
        <v>1696</v>
      </c>
      <c r="E263" s="4" t="s">
        <v>5</v>
      </c>
      <c r="F263" s="4" t="s">
        <v>379</v>
      </c>
      <c r="H263" s="4" t="s">
        <v>1697</v>
      </c>
      <c r="I263" s="4" t="s">
        <v>1698</v>
      </c>
      <c r="J263" s="6" t="s">
        <v>1699</v>
      </c>
      <c r="K263" s="7" t="str">
        <f>HYPERLINK("https://drive.google.com/file/d/1btINDS5RzSeepZ18zllTl3qt6dAoEzbX/view?usp=drivesdk","Eka Nova Anggraeni, S.P.")</f>
        <v>Eka Nova Anggraeni, S.P.</v>
      </c>
      <c r="L263" s="4" t="s">
        <v>1503</v>
      </c>
    </row>
    <row r="264">
      <c r="A264" s="3">
        <v>44446.379433842594</v>
      </c>
      <c r="B264" s="4" t="s">
        <v>1700</v>
      </c>
      <c r="C264" s="4" t="s">
        <v>1701</v>
      </c>
      <c r="D264" s="5" t="s">
        <v>1702</v>
      </c>
      <c r="E264" s="4" t="s">
        <v>5</v>
      </c>
      <c r="F264" s="4" t="s">
        <v>1703</v>
      </c>
      <c r="H264" s="4" t="s">
        <v>1704</v>
      </c>
      <c r="I264" s="4" t="s">
        <v>1705</v>
      </c>
      <c r="J264" s="6" t="s">
        <v>1706</v>
      </c>
      <c r="K264" s="7" t="str">
        <f>HYPERLINK("https://drive.google.com/file/d/1sG5l1Lpvh2sgyJZCkrNWJV7U1fc9f0on/view?usp=drivesdk","SATIBI,S.Sos.,MM")</f>
        <v>SATIBI,S.Sos.,MM</v>
      </c>
      <c r="L264" s="4" t="s">
        <v>1503</v>
      </c>
    </row>
    <row r="265">
      <c r="A265" s="3">
        <v>44446.37944568287</v>
      </c>
      <c r="B265" s="4" t="s">
        <v>1707</v>
      </c>
      <c r="C265" s="4" t="s">
        <v>1708</v>
      </c>
      <c r="D265" s="5" t="s">
        <v>1709</v>
      </c>
      <c r="E265" s="4" t="s">
        <v>5</v>
      </c>
      <c r="F265" s="4" t="s">
        <v>70</v>
      </c>
      <c r="H265" s="4" t="s">
        <v>1710</v>
      </c>
      <c r="I265" s="4" t="s">
        <v>1711</v>
      </c>
      <c r="J265" s="6" t="s">
        <v>1712</v>
      </c>
      <c r="K265" s="7" t="str">
        <f>HYPERLINK("https://drive.google.com/file/d/15xE7w_uaxRd0dP_Tp54GebfWH6d70FlG/view?usp=drivesdk","NANANG CHOSIM S.Pd")</f>
        <v>NANANG CHOSIM S.Pd</v>
      </c>
      <c r="L265" s="4" t="s">
        <v>1503</v>
      </c>
    </row>
    <row r="266">
      <c r="A266" s="3">
        <v>44446.37946048611</v>
      </c>
      <c r="B266" s="4" t="s">
        <v>1713</v>
      </c>
      <c r="C266" s="4" t="s">
        <v>1714</v>
      </c>
      <c r="D266" s="5" t="s">
        <v>1715</v>
      </c>
      <c r="E266" s="4" t="s">
        <v>6</v>
      </c>
      <c r="F266" s="4" t="s">
        <v>1716</v>
      </c>
      <c r="G266" s="4" t="s">
        <v>122</v>
      </c>
      <c r="H266" s="4" t="s">
        <v>1717</v>
      </c>
      <c r="I266" s="4" t="s">
        <v>1718</v>
      </c>
      <c r="J266" s="6" t="s">
        <v>1719</v>
      </c>
      <c r="K266" s="7" t="str">
        <f>HYPERLINK("https://drive.google.com/file/d/1AXZBuDejfuDefhtQ79ORNnbPDMRRlM_R/view?usp=drivesdk","Wiwik Astuti Amir")</f>
        <v>Wiwik Astuti Amir</v>
      </c>
      <c r="L266" s="4" t="s">
        <v>1503</v>
      </c>
    </row>
    <row r="267">
      <c r="A267" s="3">
        <v>44446.37946350695</v>
      </c>
      <c r="B267" s="4" t="s">
        <v>1720</v>
      </c>
      <c r="C267" s="4" t="s">
        <v>1721</v>
      </c>
      <c r="D267" s="5" t="s">
        <v>1722</v>
      </c>
      <c r="E267" s="4" t="s">
        <v>5</v>
      </c>
      <c r="F267" s="4" t="s">
        <v>1723</v>
      </c>
      <c r="H267" s="4" t="s">
        <v>1724</v>
      </c>
      <c r="I267" s="4" t="s">
        <v>1725</v>
      </c>
      <c r="J267" s="6" t="s">
        <v>1726</v>
      </c>
      <c r="K267" s="7" t="str">
        <f>HYPERLINK("https://drive.google.com/file/d/1FY6C4uaZsGAIWesgKgCGYt66vxwxaNtw/view?usp=drivesdk","Chandra Dewi")</f>
        <v>Chandra Dewi</v>
      </c>
      <c r="L267" s="4" t="s">
        <v>1653</v>
      </c>
    </row>
    <row r="268">
      <c r="A268" s="3">
        <v>44446.37947664352</v>
      </c>
      <c r="B268" s="4" t="s">
        <v>1727</v>
      </c>
      <c r="C268" s="4" t="s">
        <v>1728</v>
      </c>
      <c r="D268" s="5" t="s">
        <v>1729</v>
      </c>
      <c r="E268" s="4" t="s">
        <v>5</v>
      </c>
      <c r="F268" s="4" t="s">
        <v>70</v>
      </c>
      <c r="G268" s="4" t="s">
        <v>92</v>
      </c>
      <c r="H268" s="4" t="s">
        <v>1114</v>
      </c>
      <c r="I268" s="4" t="s">
        <v>1730</v>
      </c>
      <c r="J268" s="6" t="s">
        <v>1731</v>
      </c>
      <c r="K268" s="7" t="str">
        <f>HYPERLINK("https://drive.google.com/file/d/1pnkEOQGikW3j9mesgYzcjcs-QqOHwEUW/view?usp=drivesdk","Nur Sjahid")</f>
        <v>Nur Sjahid</v>
      </c>
      <c r="L268" s="4" t="s">
        <v>1503</v>
      </c>
    </row>
    <row r="269">
      <c r="A269" s="3">
        <v>44446.37948953704</v>
      </c>
      <c r="B269" s="4" t="s">
        <v>1732</v>
      </c>
      <c r="C269" s="4" t="s">
        <v>1733</v>
      </c>
      <c r="D269" s="5" t="s">
        <v>1734</v>
      </c>
      <c r="E269" s="4" t="s">
        <v>5</v>
      </c>
      <c r="F269" s="4" t="s">
        <v>70</v>
      </c>
      <c r="H269" s="4" t="s">
        <v>1735</v>
      </c>
      <c r="I269" s="4" t="s">
        <v>1736</v>
      </c>
      <c r="J269" s="6" t="s">
        <v>1737</v>
      </c>
      <c r="K269" s="7" t="str">
        <f>HYPERLINK("https://drive.google.com/file/d/17yc_zoDCvlLu3rNRoY3U5hSsppK2_Od6/view?usp=drivesdk","Tri Budiyati, SST")</f>
        <v>Tri Budiyati, SST</v>
      </c>
      <c r="L269" s="4" t="s">
        <v>1503</v>
      </c>
    </row>
    <row r="270">
      <c r="A270" s="3">
        <v>44446.379490949075</v>
      </c>
      <c r="B270" s="4" t="s">
        <v>1738</v>
      </c>
      <c r="C270" s="4" t="s">
        <v>1739</v>
      </c>
      <c r="D270" s="5" t="s">
        <v>1740</v>
      </c>
      <c r="E270" s="4" t="s">
        <v>5</v>
      </c>
      <c r="F270" s="4" t="s">
        <v>70</v>
      </c>
      <c r="H270" s="4" t="s">
        <v>1741</v>
      </c>
      <c r="I270" s="4" t="s">
        <v>1742</v>
      </c>
      <c r="J270" s="6" t="s">
        <v>1743</v>
      </c>
      <c r="K270" s="7" t="str">
        <f>HYPERLINK("https://drive.google.com/file/d/15di0yRu5Q7CrMnQM5aTZyUxY4gqQlKq7/view?usp=drivesdk","NURHIDAYAT A.Md")</f>
        <v>NURHIDAYAT A.Md</v>
      </c>
      <c r="L270" s="4" t="s">
        <v>1653</v>
      </c>
    </row>
    <row r="271">
      <c r="A271" s="3">
        <v>44446.37949146991</v>
      </c>
      <c r="B271" s="4" t="s">
        <v>1744</v>
      </c>
      <c r="C271" s="4" t="s">
        <v>1745</v>
      </c>
      <c r="D271" s="5" t="s">
        <v>1746</v>
      </c>
      <c r="E271" s="4" t="s">
        <v>5</v>
      </c>
      <c r="F271" s="4" t="s">
        <v>31</v>
      </c>
      <c r="H271" s="4" t="s">
        <v>1208</v>
      </c>
      <c r="I271" s="4" t="s">
        <v>1747</v>
      </c>
      <c r="J271" s="6" t="s">
        <v>1748</v>
      </c>
      <c r="K271" s="7" t="str">
        <f>HYPERLINK("https://drive.google.com/file/d/1JRvRBXfAguDOiosUlRopqwcAIfqYFZfq/view?usp=drivesdk","Mohammad Iqwal Tawakal")</f>
        <v>Mohammad Iqwal Tawakal</v>
      </c>
      <c r="L271" s="4" t="s">
        <v>1653</v>
      </c>
    </row>
    <row r="272">
      <c r="A272" s="3">
        <v>44446.37949821759</v>
      </c>
      <c r="B272" s="4" t="s">
        <v>1749</v>
      </c>
      <c r="C272" s="4" t="s">
        <v>1750</v>
      </c>
      <c r="D272" s="4" t="s">
        <v>1751</v>
      </c>
      <c r="E272" s="4" t="s">
        <v>6</v>
      </c>
      <c r="G272" s="4" t="s">
        <v>122</v>
      </c>
      <c r="H272" s="4" t="s">
        <v>1752</v>
      </c>
      <c r="I272" s="4" t="s">
        <v>1753</v>
      </c>
      <c r="J272" s="6" t="s">
        <v>1754</v>
      </c>
      <c r="K272" s="7" t="str">
        <f>HYPERLINK("https://drive.google.com/file/d/1W-oG2_NUJCl3mZhSj734GNboeLLc1Oeb/view?usp=drivesdk","PUTRI YULIA RISTANTY")</f>
        <v>PUTRI YULIA RISTANTY</v>
      </c>
      <c r="L272" s="4" t="s">
        <v>1653</v>
      </c>
    </row>
    <row r="273">
      <c r="A273" s="3">
        <v>44446.379571990736</v>
      </c>
      <c r="B273" s="4" t="s">
        <v>1755</v>
      </c>
      <c r="C273" s="4" t="s">
        <v>1756</v>
      </c>
      <c r="D273" s="5" t="s">
        <v>1757</v>
      </c>
      <c r="E273" s="4" t="s">
        <v>5</v>
      </c>
      <c r="F273" s="4" t="s">
        <v>70</v>
      </c>
      <c r="H273" s="4" t="s">
        <v>1758</v>
      </c>
      <c r="I273" s="4" t="s">
        <v>1759</v>
      </c>
      <c r="J273" s="6" t="s">
        <v>1760</v>
      </c>
      <c r="K273" s="7" t="str">
        <f>HYPERLINK("https://drive.google.com/file/d/19GC-1_gvdJQcNC2L8oQzPxYi6_c5kDtT/view?usp=drivesdk","Dewi Devy Dayuni")</f>
        <v>Dewi Devy Dayuni</v>
      </c>
      <c r="L273" s="4" t="s">
        <v>1503</v>
      </c>
    </row>
    <row r="274">
      <c r="A274" s="3">
        <v>44446.37958065972</v>
      </c>
      <c r="B274" s="4" t="s">
        <v>1761</v>
      </c>
      <c r="C274" s="4" t="s">
        <v>1762</v>
      </c>
      <c r="D274" s="5" t="s">
        <v>1763</v>
      </c>
      <c r="E274" s="4" t="s">
        <v>5</v>
      </c>
      <c r="F274" s="4" t="s">
        <v>70</v>
      </c>
      <c r="H274" s="4" t="s">
        <v>1764</v>
      </c>
      <c r="I274" s="4" t="s">
        <v>1765</v>
      </c>
      <c r="J274" s="6" t="s">
        <v>1766</v>
      </c>
      <c r="K274" s="7" t="str">
        <f>HYPERLINK("https://drive.google.com/file/d/1oiJOkE4ntXynx00vAhfu3JMYWJBIYCRA/view?usp=drivesdk","MUHAMMAD ZAINUDDIN, SP.")</f>
        <v>MUHAMMAD ZAINUDDIN, SP.</v>
      </c>
      <c r="L274" s="4" t="s">
        <v>1503</v>
      </c>
    </row>
    <row r="275">
      <c r="A275" s="3">
        <v>44446.37960168981</v>
      </c>
      <c r="B275" s="4" t="s">
        <v>1767</v>
      </c>
      <c r="C275" s="4" t="s">
        <v>1768</v>
      </c>
      <c r="D275" s="5" t="s">
        <v>1769</v>
      </c>
      <c r="E275" s="4" t="s">
        <v>5</v>
      </c>
      <c r="F275" s="4" t="s">
        <v>70</v>
      </c>
      <c r="H275" s="4" t="s">
        <v>1770</v>
      </c>
      <c r="I275" s="4" t="s">
        <v>1771</v>
      </c>
      <c r="J275" s="6" t="s">
        <v>1772</v>
      </c>
      <c r="K275" s="7" t="str">
        <f>HYPERLINK("https://drive.google.com/file/d/1l4gFrBfqvIJ6CqxNJwCeB-sZUV-ZJojV/view?usp=drivesdk","SUKIRMAN")</f>
        <v>SUKIRMAN</v>
      </c>
      <c r="L275" s="4" t="s">
        <v>1503</v>
      </c>
    </row>
    <row r="276">
      <c r="A276" s="3">
        <v>44446.37963701389</v>
      </c>
      <c r="B276" s="4" t="s">
        <v>1773</v>
      </c>
      <c r="C276" s="4" t="s">
        <v>1774</v>
      </c>
      <c r="D276" s="5" t="s">
        <v>1775</v>
      </c>
      <c r="E276" s="4" t="s">
        <v>5</v>
      </c>
      <c r="F276" s="4" t="s">
        <v>31</v>
      </c>
      <c r="H276" s="4" t="s">
        <v>1776</v>
      </c>
      <c r="I276" s="4" t="s">
        <v>1777</v>
      </c>
      <c r="J276" s="6" t="s">
        <v>1778</v>
      </c>
      <c r="K276" s="7" t="str">
        <f>HYPERLINK("https://drive.google.com/file/d/1b3aeCqpviQ8nZ_5ldzU5bEOt8UtnkLfF/view?usp=drivesdk","Muhammad Adli Putra, SP, M.Si")</f>
        <v>Muhammad Adli Putra, SP, M.Si</v>
      </c>
      <c r="L276" s="4" t="s">
        <v>1503</v>
      </c>
    </row>
    <row r="277">
      <c r="A277" s="3">
        <v>44446.379649027775</v>
      </c>
      <c r="B277" s="4" t="s">
        <v>1779</v>
      </c>
      <c r="C277" s="4" t="s">
        <v>1780</v>
      </c>
      <c r="D277" s="5" t="s">
        <v>1781</v>
      </c>
      <c r="E277" s="4" t="s">
        <v>5</v>
      </c>
      <c r="F277" s="4" t="s">
        <v>31</v>
      </c>
      <c r="G277" s="4" t="s">
        <v>222</v>
      </c>
      <c r="H277" s="4" t="s">
        <v>1782</v>
      </c>
      <c r="I277" s="4" t="s">
        <v>1783</v>
      </c>
      <c r="J277" s="6" t="s">
        <v>1784</v>
      </c>
      <c r="K277" s="7" t="str">
        <f>HYPERLINK("https://drive.google.com/file/d/1FL3tmsMKWUxMdLzu9U2weYOJQ_uxeEyJ/view?usp=drivesdk","Ir.Gusneta")</f>
        <v>Ir.Gusneta</v>
      </c>
      <c r="L277" s="4" t="s">
        <v>1653</v>
      </c>
    </row>
    <row r="278">
      <c r="A278" s="3">
        <v>44446.37970273149</v>
      </c>
      <c r="B278" s="4" t="s">
        <v>1785</v>
      </c>
      <c r="C278" s="4" t="s">
        <v>1786</v>
      </c>
      <c r="D278" s="5" t="s">
        <v>1787</v>
      </c>
      <c r="E278" s="4" t="s">
        <v>5</v>
      </c>
      <c r="I278" s="4" t="s">
        <v>1788</v>
      </c>
      <c r="J278" s="6" t="s">
        <v>1789</v>
      </c>
      <c r="K278" s="7" t="str">
        <f>HYPERLINK("https://drive.google.com/file/d/1zjsI7wCGH3HU5tNxGCzGPn98ic5OQ-IU/view?usp=drivesdk","Wahyuningsih Wijayanti, S.Hut.,MP")</f>
        <v>Wahyuningsih Wijayanti, S.Hut.,MP</v>
      </c>
      <c r="L278" s="4" t="s">
        <v>1653</v>
      </c>
    </row>
    <row r="279">
      <c r="A279" s="3">
        <v>44446.37970431713</v>
      </c>
      <c r="B279" s="4" t="s">
        <v>1790</v>
      </c>
      <c r="C279" s="4" t="s">
        <v>1791</v>
      </c>
      <c r="D279" s="5" t="s">
        <v>1792</v>
      </c>
      <c r="E279" s="4" t="s">
        <v>5</v>
      </c>
      <c r="F279" s="4" t="s">
        <v>70</v>
      </c>
      <c r="H279" s="4" t="s">
        <v>1793</v>
      </c>
      <c r="I279" s="4" t="s">
        <v>1794</v>
      </c>
      <c r="J279" s="6" t="s">
        <v>1795</v>
      </c>
      <c r="K279" s="7" t="str">
        <f>HYPERLINK("https://drive.google.com/file/d/1BU5HWr4nsFmykDDW-mzzrM1-fP9lWYqS/view?usp=drivesdk","ENI ROHMAWATI, SP")</f>
        <v>ENI ROHMAWATI, SP</v>
      </c>
      <c r="L279" s="4" t="s">
        <v>1653</v>
      </c>
    </row>
    <row r="280">
      <c r="A280" s="3">
        <v>44446.37973208333</v>
      </c>
      <c r="B280" s="4" t="s">
        <v>1796</v>
      </c>
      <c r="C280" s="4" t="s">
        <v>1797</v>
      </c>
      <c r="D280" s="5" t="s">
        <v>1798</v>
      </c>
      <c r="E280" s="4" t="s">
        <v>5</v>
      </c>
      <c r="F280" s="4" t="s">
        <v>70</v>
      </c>
      <c r="H280" s="4" t="s">
        <v>1799</v>
      </c>
      <c r="I280" s="4" t="s">
        <v>1800</v>
      </c>
      <c r="J280" s="6" t="s">
        <v>1801</v>
      </c>
      <c r="K280" s="7" t="str">
        <f>HYPERLINK("https://drive.google.com/file/d/18UT96FrTgvAV8bF35x1_YHpsGUdRK5Mr/view?usp=drivesdk","IHSAN, SP")</f>
        <v>IHSAN, SP</v>
      </c>
      <c r="L280" s="4" t="s">
        <v>1653</v>
      </c>
    </row>
    <row r="281">
      <c r="A281" s="3">
        <v>44446.37973881944</v>
      </c>
      <c r="B281" s="4" t="s">
        <v>1802</v>
      </c>
      <c r="C281" s="4" t="s">
        <v>1803</v>
      </c>
      <c r="D281" s="5" t="s">
        <v>1804</v>
      </c>
      <c r="E281" s="4" t="s">
        <v>5</v>
      </c>
      <c r="F281" s="4" t="s">
        <v>1805</v>
      </c>
      <c r="H281" s="4" t="s">
        <v>1806</v>
      </c>
      <c r="I281" s="4" t="s">
        <v>1807</v>
      </c>
      <c r="J281" s="6" t="s">
        <v>1808</v>
      </c>
      <c r="K281" s="7" t="str">
        <f>HYPERLINK("https://drive.google.com/file/d/1B-E_ZlmSp-Wa0wPPIGqJaazovd2DBS66/view?usp=drivesdk","Bambang Heryanto, S.IP")</f>
        <v>Bambang Heryanto, S.IP</v>
      </c>
      <c r="L281" s="4" t="s">
        <v>1653</v>
      </c>
    </row>
    <row r="282">
      <c r="A282" s="3">
        <v>44446.37976045139</v>
      </c>
      <c r="B282" s="4" t="s">
        <v>1809</v>
      </c>
      <c r="C282" s="4" t="s">
        <v>1810</v>
      </c>
      <c r="D282" s="5" t="s">
        <v>1811</v>
      </c>
      <c r="E282" s="4" t="s">
        <v>5</v>
      </c>
      <c r="F282" s="4" t="s">
        <v>1812</v>
      </c>
      <c r="H282" s="4" t="s">
        <v>1813</v>
      </c>
      <c r="I282" s="4" t="s">
        <v>1814</v>
      </c>
      <c r="J282" s="6" t="s">
        <v>1815</v>
      </c>
      <c r="K282" s="7" t="str">
        <f>HYPERLINK("https://drive.google.com/file/d/1znugvKP_s2xoz3IQknkBvZj1IyemRjlG/view?usp=drivesdk","Muhammad Saddam Husaini, S.TP")</f>
        <v>Muhammad Saddam Husaini, S.TP</v>
      </c>
      <c r="L282" s="4" t="s">
        <v>1653</v>
      </c>
    </row>
    <row r="283">
      <c r="A283" s="3">
        <v>44446.37977890046</v>
      </c>
      <c r="B283" s="4" t="s">
        <v>1816</v>
      </c>
      <c r="C283" s="4" t="s">
        <v>1817</v>
      </c>
      <c r="D283" s="5" t="s">
        <v>1818</v>
      </c>
      <c r="E283" s="4" t="s">
        <v>5</v>
      </c>
      <c r="F283" s="4" t="s">
        <v>1819</v>
      </c>
      <c r="H283" s="4" t="s">
        <v>1820</v>
      </c>
      <c r="I283" s="4" t="s">
        <v>1821</v>
      </c>
      <c r="J283" s="6" t="s">
        <v>1822</v>
      </c>
      <c r="K283" s="7" t="str">
        <f>HYPERLINK("https://drive.google.com/file/d/1cBW7Ol4PlPtsu5AZeQgD0UvvhUXpZ-II/view?usp=drivesdk","DEVIS HENDRA")</f>
        <v>DEVIS HENDRA</v>
      </c>
      <c r="L283" s="4" t="s">
        <v>1653</v>
      </c>
    </row>
    <row r="284">
      <c r="A284" s="3">
        <v>44446.379783530094</v>
      </c>
      <c r="B284" s="4" t="s">
        <v>1823</v>
      </c>
      <c r="C284" s="4" t="s">
        <v>1824</v>
      </c>
      <c r="D284" s="5" t="s">
        <v>1825</v>
      </c>
      <c r="E284" s="4" t="s">
        <v>6</v>
      </c>
      <c r="F284" s="4" t="s">
        <v>92</v>
      </c>
      <c r="G284" s="4" t="s">
        <v>92</v>
      </c>
      <c r="H284" s="4" t="s">
        <v>1243</v>
      </c>
      <c r="I284" s="4" t="s">
        <v>1826</v>
      </c>
      <c r="J284" s="6" t="s">
        <v>1827</v>
      </c>
      <c r="K284" s="7" t="str">
        <f>HYPERLINK("https://drive.google.com/file/d/1sfVlkkiQFpLV7gXUz-i_R0hAZtU6xQN6/view?usp=drivesdk","Eny Sumartin")</f>
        <v>Eny Sumartin</v>
      </c>
      <c r="L284" s="4" t="s">
        <v>1653</v>
      </c>
    </row>
    <row r="285">
      <c r="A285" s="3">
        <v>44446.37981618056</v>
      </c>
      <c r="B285" s="4" t="s">
        <v>1828</v>
      </c>
      <c r="C285" s="4" t="s">
        <v>1829</v>
      </c>
      <c r="D285" s="5" t="s">
        <v>1830</v>
      </c>
      <c r="E285" s="4" t="s">
        <v>6</v>
      </c>
      <c r="F285" s="4" t="s">
        <v>122</v>
      </c>
      <c r="G285" s="4" t="s">
        <v>122</v>
      </c>
      <c r="H285" s="4" t="s">
        <v>1831</v>
      </c>
      <c r="I285" s="4" t="s">
        <v>1832</v>
      </c>
      <c r="J285" s="6" t="s">
        <v>1833</v>
      </c>
      <c r="K285" s="7" t="str">
        <f>HYPERLINK("https://drive.google.com/file/d/11j4BSTTVXPFMlyFsV7SVpzbB45yWXNar/view?usp=drivesdk","I WAYAN SUARKA RIJASA")</f>
        <v>I WAYAN SUARKA RIJASA</v>
      </c>
      <c r="L285" s="4" t="s">
        <v>1653</v>
      </c>
    </row>
    <row r="286">
      <c r="A286" s="3">
        <v>44446.37981646991</v>
      </c>
      <c r="B286" s="4" t="s">
        <v>1834</v>
      </c>
      <c r="C286" s="4" t="s">
        <v>1835</v>
      </c>
      <c r="D286" s="5" t="s">
        <v>1836</v>
      </c>
      <c r="E286" s="4" t="s">
        <v>5</v>
      </c>
      <c r="F286" s="4" t="s">
        <v>70</v>
      </c>
      <c r="H286" s="4" t="s">
        <v>594</v>
      </c>
      <c r="I286" s="4" t="s">
        <v>1837</v>
      </c>
      <c r="J286" s="6" t="s">
        <v>1838</v>
      </c>
      <c r="K286" s="7" t="str">
        <f>HYPERLINK("https://drive.google.com/file/d/1_vv8Ci7L2aH6NNi2nt3WvUkV4eVsIBnD/view?usp=drivesdk","M Ramdani")</f>
        <v>M Ramdani</v>
      </c>
      <c r="L286" s="4" t="s">
        <v>1653</v>
      </c>
    </row>
    <row r="287">
      <c r="A287" s="3">
        <v>44446.37983821759</v>
      </c>
      <c r="B287" s="4" t="s">
        <v>1839</v>
      </c>
      <c r="C287" s="4" t="s">
        <v>1840</v>
      </c>
      <c r="D287" s="5" t="s">
        <v>1841</v>
      </c>
      <c r="E287" s="4" t="s">
        <v>6</v>
      </c>
      <c r="G287" s="4" t="s">
        <v>122</v>
      </c>
      <c r="H287" s="4" t="s">
        <v>1842</v>
      </c>
      <c r="I287" s="4" t="s">
        <v>1843</v>
      </c>
      <c r="J287" s="6" t="s">
        <v>1844</v>
      </c>
      <c r="K287" s="7" t="str">
        <f>HYPERLINK("https://drive.google.com/file/d/1QT9jmkm1rhn_ApJttimKGjF5ZTXo1_2S/view?usp=drivesdk","Qurroyah Zaini")</f>
        <v>Qurroyah Zaini</v>
      </c>
      <c r="L287" s="4" t="s">
        <v>1653</v>
      </c>
    </row>
    <row r="288">
      <c r="A288" s="3">
        <v>44446.38000665509</v>
      </c>
      <c r="B288" s="4" t="s">
        <v>1845</v>
      </c>
      <c r="C288" s="4" t="s">
        <v>1846</v>
      </c>
      <c r="D288" s="5" t="s">
        <v>1847</v>
      </c>
      <c r="E288" s="4" t="s">
        <v>6</v>
      </c>
      <c r="G288" s="4" t="s">
        <v>122</v>
      </c>
      <c r="H288" s="4" t="s">
        <v>1848</v>
      </c>
      <c r="I288" s="4" t="s">
        <v>1849</v>
      </c>
      <c r="J288" s="6" t="s">
        <v>1850</v>
      </c>
      <c r="K288" s="7" t="str">
        <f>HYPERLINK("https://drive.google.com/file/d/1pwN7owzka7iXPgvQYKDTrdkRxGg_pVQE/view?usp=drivesdk","Fariz Ilham Rosyidi")</f>
        <v>Fariz Ilham Rosyidi</v>
      </c>
      <c r="L288" s="4" t="s">
        <v>1653</v>
      </c>
    </row>
    <row r="289">
      <c r="A289" s="3">
        <v>44446.38001310185</v>
      </c>
      <c r="B289" s="4" t="s">
        <v>1851</v>
      </c>
      <c r="C289" s="4" t="s">
        <v>1852</v>
      </c>
      <c r="D289" s="5" t="s">
        <v>1853</v>
      </c>
      <c r="E289" s="4" t="s">
        <v>5</v>
      </c>
      <c r="F289" s="4" t="s">
        <v>70</v>
      </c>
      <c r="H289" s="4" t="s">
        <v>1854</v>
      </c>
      <c r="I289" s="4" t="s">
        <v>1855</v>
      </c>
      <c r="J289" s="6" t="s">
        <v>1856</v>
      </c>
      <c r="K289" s="7" t="str">
        <f>HYPERLINK("https://drive.google.com/file/d/1WllE4MlgQiCZrWQnnFBeKnIceFmxQ1rq/view?usp=drivesdk","Femmy I Mongdong,SP")</f>
        <v>Femmy I Mongdong,SP</v>
      </c>
      <c r="L289" s="4" t="s">
        <v>1653</v>
      </c>
    </row>
    <row r="290">
      <c r="A290" s="3">
        <v>44446.380041701384</v>
      </c>
      <c r="B290" s="4" t="s">
        <v>1857</v>
      </c>
      <c r="C290" s="4" t="s">
        <v>1858</v>
      </c>
      <c r="D290" s="5" t="s">
        <v>1859</v>
      </c>
      <c r="E290" s="4" t="s">
        <v>6</v>
      </c>
      <c r="G290" s="4" t="s">
        <v>282</v>
      </c>
      <c r="H290" s="4" t="s">
        <v>1860</v>
      </c>
      <c r="I290" s="4" t="s">
        <v>1861</v>
      </c>
      <c r="J290" s="6" t="s">
        <v>1862</v>
      </c>
      <c r="K290" s="7" t="str">
        <f>HYPERLINK("https://drive.google.com/file/d/1ma6gTqOAS08IE-pVUmJLSDsbRMlJi9al/view?usp=drivesdk","LAB. KULJAR - PUSLITKOKA (RENY)")</f>
        <v>LAB. KULJAR - PUSLITKOKA (RENY)</v>
      </c>
      <c r="L290" s="4" t="s">
        <v>1653</v>
      </c>
    </row>
    <row r="291">
      <c r="A291" s="3">
        <v>44446.3800500463</v>
      </c>
      <c r="B291" s="4" t="s">
        <v>1863</v>
      </c>
      <c r="C291" s="4" t="s">
        <v>1864</v>
      </c>
      <c r="D291" s="5" t="s">
        <v>1865</v>
      </c>
      <c r="E291" s="4" t="s">
        <v>5</v>
      </c>
      <c r="F291" s="4" t="s">
        <v>1866</v>
      </c>
      <c r="H291" s="4" t="s">
        <v>1867</v>
      </c>
      <c r="I291" s="4" t="s">
        <v>1868</v>
      </c>
      <c r="J291" s="6" t="s">
        <v>1869</v>
      </c>
      <c r="K291" s="7" t="str">
        <f>HYPERLINK("https://drive.google.com/file/d/1dE_mNI7o8PI0JOj5eT1d3fo6Z_mPkqUN/view?usp=drivesdk","SRI KUSNITA")</f>
        <v>SRI KUSNITA</v>
      </c>
      <c r="L291" s="4" t="s">
        <v>1870</v>
      </c>
    </row>
    <row r="292">
      <c r="A292" s="3">
        <v>44446.3800709375</v>
      </c>
      <c r="B292" s="4" t="s">
        <v>1871</v>
      </c>
      <c r="C292" s="4" t="s">
        <v>1872</v>
      </c>
      <c r="D292" s="5" t="s">
        <v>1873</v>
      </c>
      <c r="E292" s="4" t="s">
        <v>5</v>
      </c>
      <c r="F292" s="4" t="s">
        <v>1874</v>
      </c>
      <c r="H292" s="4" t="s">
        <v>1875</v>
      </c>
      <c r="I292" s="4" t="s">
        <v>1876</v>
      </c>
      <c r="J292" s="6" t="s">
        <v>1877</v>
      </c>
      <c r="K292" s="7" t="str">
        <f>HYPERLINK("https://drive.google.com/file/d/1IEG2Z4WKg1S7EJD8J2VAprHzYiPReQKr/view?usp=drivesdk","Esty Pralinda, SP,MM")</f>
        <v>Esty Pralinda, SP,MM</v>
      </c>
      <c r="L292" s="4" t="s">
        <v>1653</v>
      </c>
    </row>
    <row r="293">
      <c r="A293" s="3">
        <v>44446.380074733795</v>
      </c>
      <c r="B293" s="4" t="s">
        <v>1878</v>
      </c>
      <c r="C293" s="4" t="s">
        <v>1879</v>
      </c>
      <c r="D293" s="5" t="s">
        <v>1880</v>
      </c>
      <c r="E293" s="4" t="s">
        <v>5</v>
      </c>
      <c r="F293" s="4" t="s">
        <v>187</v>
      </c>
      <c r="H293" s="4" t="s">
        <v>1881</v>
      </c>
      <c r="I293" s="4" t="s">
        <v>1882</v>
      </c>
      <c r="J293" s="6" t="s">
        <v>1883</v>
      </c>
      <c r="K293" s="7" t="str">
        <f>HYPERLINK("https://drive.google.com/file/d/1TjCL91i_SqMysdjjf5gRw_2lj8xSySRw/view?usp=drivesdk","SABAR,SP")</f>
        <v>SABAR,SP</v>
      </c>
      <c r="L293" s="4" t="s">
        <v>1653</v>
      </c>
    </row>
    <row r="294">
      <c r="A294" s="3">
        <v>44446.38008482639</v>
      </c>
      <c r="B294" s="4" t="s">
        <v>1884</v>
      </c>
      <c r="C294" s="4" t="s">
        <v>1885</v>
      </c>
      <c r="D294" s="5" t="s">
        <v>1886</v>
      </c>
      <c r="E294" s="4" t="s">
        <v>5</v>
      </c>
      <c r="F294" s="4" t="s">
        <v>70</v>
      </c>
      <c r="H294" s="4" t="s">
        <v>1887</v>
      </c>
      <c r="I294" s="4" t="s">
        <v>1888</v>
      </c>
      <c r="J294" s="6" t="s">
        <v>1889</v>
      </c>
      <c r="K294" s="7" t="str">
        <f>HYPERLINK("https://drive.google.com/file/d/1N3C4VomhyosOmVY_0O5f8iTuOsA2T8XL/view?usp=drivesdk","NOORMANSYAH DARMAGA, SP")</f>
        <v>NOORMANSYAH DARMAGA, SP</v>
      </c>
      <c r="L294" s="4" t="s">
        <v>1653</v>
      </c>
    </row>
    <row r="295">
      <c r="A295" s="3">
        <v>44446.38009251158</v>
      </c>
      <c r="B295" s="4" t="s">
        <v>1890</v>
      </c>
      <c r="C295" s="4" t="s">
        <v>1891</v>
      </c>
      <c r="D295" s="5" t="s">
        <v>1892</v>
      </c>
      <c r="E295" s="4" t="s">
        <v>5</v>
      </c>
      <c r="F295" s="4" t="s">
        <v>1893</v>
      </c>
      <c r="H295" s="4" t="s">
        <v>222</v>
      </c>
      <c r="I295" s="4" t="s">
        <v>1894</v>
      </c>
      <c r="J295" s="6" t="s">
        <v>1895</v>
      </c>
      <c r="K295" s="7" t="str">
        <f>HYPERLINK("https://drive.google.com/file/d/1H50ov4KWsdOvC-EA3iZZZIdEds_TrS1p/view?usp=drivesdk","Tiur M Silalahi ")</f>
        <v>Tiur M Silalahi </v>
      </c>
      <c r="L295" s="4" t="s">
        <v>1870</v>
      </c>
    </row>
    <row r="296">
      <c r="A296" s="3">
        <v>44446.38012503472</v>
      </c>
      <c r="B296" s="4" t="s">
        <v>1896</v>
      </c>
      <c r="C296" s="4" t="s">
        <v>1897</v>
      </c>
      <c r="D296" s="5" t="s">
        <v>1898</v>
      </c>
      <c r="E296" s="4" t="s">
        <v>5</v>
      </c>
      <c r="F296" s="4" t="s">
        <v>70</v>
      </c>
      <c r="H296" s="4" t="s">
        <v>1899</v>
      </c>
      <c r="I296" s="4" t="s">
        <v>1900</v>
      </c>
      <c r="J296" s="6" t="s">
        <v>1901</v>
      </c>
      <c r="K296" s="7" t="str">
        <f>HYPERLINK("https://drive.google.com/file/d/1xAPfkxjhKjy4nToYG5heyV20Q20uXX4S/view?usp=drivesdk","KRISNA YUSUF, SP")</f>
        <v>KRISNA YUSUF, SP</v>
      </c>
      <c r="L296" s="4" t="s">
        <v>1653</v>
      </c>
    </row>
    <row r="297">
      <c r="A297" s="3">
        <v>44446.38018827546</v>
      </c>
      <c r="B297" s="4" t="s">
        <v>1902</v>
      </c>
      <c r="C297" s="4" t="s">
        <v>1903</v>
      </c>
      <c r="D297" s="5" t="s">
        <v>1904</v>
      </c>
      <c r="E297" s="4" t="s">
        <v>6</v>
      </c>
      <c r="G297" s="4" t="s">
        <v>282</v>
      </c>
      <c r="H297" s="4" t="s">
        <v>1905</v>
      </c>
      <c r="I297" s="4" t="s">
        <v>1906</v>
      </c>
      <c r="J297" s="6" t="s">
        <v>1907</v>
      </c>
      <c r="K297" s="7" t="str">
        <f>HYPERLINK("https://drive.google.com/file/d/14cbw4RLpGqdjCmyzgvy10yuDYY88IQeP/view?usp=drivesdk","Dendi Mustikadi")</f>
        <v>Dendi Mustikadi</v>
      </c>
      <c r="L297" s="4" t="s">
        <v>1653</v>
      </c>
    </row>
    <row r="298">
      <c r="A298" s="3">
        <v>44446.38019216435</v>
      </c>
      <c r="B298" s="4" t="s">
        <v>1908</v>
      </c>
      <c r="C298" s="4" t="s">
        <v>1909</v>
      </c>
      <c r="D298" s="5" t="s">
        <v>1910</v>
      </c>
      <c r="E298" s="4" t="s">
        <v>5</v>
      </c>
      <c r="F298" s="4" t="s">
        <v>70</v>
      </c>
      <c r="H298" s="4" t="s">
        <v>1911</v>
      </c>
      <c r="I298" s="4" t="s">
        <v>1912</v>
      </c>
      <c r="J298" s="6" t="s">
        <v>1913</v>
      </c>
      <c r="K298" s="7" t="str">
        <f>HYPERLINK("https://drive.google.com/file/d/16_ZfOVxQsR18IYiFOJDuOssnuUEiBTQX/view?usp=drivesdk","EKO IMAM SUWANDI, SP")</f>
        <v>EKO IMAM SUWANDI, SP</v>
      </c>
      <c r="L298" s="4" t="s">
        <v>1653</v>
      </c>
    </row>
    <row r="299">
      <c r="A299" s="3">
        <v>44446.38022619213</v>
      </c>
      <c r="B299" s="4" t="s">
        <v>1914</v>
      </c>
      <c r="C299" s="4" t="s">
        <v>1915</v>
      </c>
      <c r="D299" s="5" t="s">
        <v>1916</v>
      </c>
      <c r="E299" s="4" t="s">
        <v>5</v>
      </c>
      <c r="F299" s="4" t="s">
        <v>70</v>
      </c>
      <c r="H299" s="4" t="s">
        <v>1917</v>
      </c>
      <c r="I299" s="4" t="s">
        <v>1918</v>
      </c>
      <c r="J299" s="6" t="s">
        <v>1919</v>
      </c>
      <c r="K299" s="7" t="str">
        <f>HYPERLINK("https://drive.google.com/file/d/1fXK6SZXxJUdJouOJCUqfTOsEkOdE6WCb/view?usp=drivesdk","INDAH KARTIKA DEWI, S.ST")</f>
        <v>INDAH KARTIKA DEWI, S.ST</v>
      </c>
      <c r="L299" s="4" t="s">
        <v>1653</v>
      </c>
    </row>
    <row r="300">
      <c r="A300" s="3">
        <v>44446.380243576394</v>
      </c>
      <c r="B300" s="4" t="s">
        <v>1920</v>
      </c>
      <c r="C300" s="4" t="s">
        <v>1921</v>
      </c>
      <c r="D300" s="5" t="s">
        <v>1922</v>
      </c>
      <c r="E300" s="4" t="s">
        <v>5</v>
      </c>
      <c r="F300" s="4" t="s">
        <v>187</v>
      </c>
      <c r="H300" s="4" t="s">
        <v>1923</v>
      </c>
      <c r="I300" s="4" t="s">
        <v>1924</v>
      </c>
      <c r="J300" s="6" t="s">
        <v>1925</v>
      </c>
      <c r="K300" s="7" t="str">
        <f>HYPERLINK("https://drive.google.com/file/d/1tBvW5klq4Ii8IQGoij9cFV-Of-4OZG1X/view?usp=drivesdk","Putri Andansari, S.P.")</f>
        <v>Putri Andansari, S.P.</v>
      </c>
      <c r="L300" s="4" t="s">
        <v>1653</v>
      </c>
    </row>
    <row r="301">
      <c r="A301" s="3">
        <v>44446.380290381945</v>
      </c>
      <c r="B301" s="4" t="s">
        <v>1926</v>
      </c>
      <c r="C301" s="4" t="s">
        <v>1927</v>
      </c>
      <c r="D301" s="5" t="s">
        <v>1928</v>
      </c>
      <c r="E301" s="4" t="s">
        <v>5</v>
      </c>
      <c r="H301" s="4" t="s">
        <v>1448</v>
      </c>
      <c r="I301" s="4" t="s">
        <v>1929</v>
      </c>
      <c r="J301" s="6" t="s">
        <v>1930</v>
      </c>
      <c r="K301" s="7" t="str">
        <f>HYPERLINK("https://drive.google.com/file/d/1B7S7uI0b2y78tLC8LO64RMA2WagVs8en/view?usp=drivesdk","Made Tommy Octavirawan, S.IP., M. Si")</f>
        <v>Made Tommy Octavirawan, S.IP., M. Si</v>
      </c>
      <c r="L301" s="4" t="s">
        <v>1653</v>
      </c>
    </row>
    <row r="302">
      <c r="A302" s="3">
        <v>44446.380298159725</v>
      </c>
      <c r="B302" s="4" t="s">
        <v>1931</v>
      </c>
      <c r="C302" s="4" t="s">
        <v>1932</v>
      </c>
      <c r="D302" s="5" t="s">
        <v>1933</v>
      </c>
      <c r="E302" s="4" t="s">
        <v>6</v>
      </c>
      <c r="G302" s="4" t="s">
        <v>92</v>
      </c>
      <c r="H302" s="4" t="s">
        <v>1934</v>
      </c>
      <c r="I302" s="4" t="s">
        <v>1935</v>
      </c>
      <c r="J302" s="6" t="s">
        <v>1936</v>
      </c>
      <c r="K302" s="7" t="str">
        <f>HYPERLINK("https://drive.google.com/file/d/1tyiiuSFrkSiEgcSErE7GAH2q5w7w1LaI/view?usp=drivesdk","Sugeng Hadi suprapto, SP")</f>
        <v>Sugeng Hadi suprapto, SP</v>
      </c>
      <c r="L302" s="4" t="s">
        <v>1870</v>
      </c>
    </row>
    <row r="303">
      <c r="A303" s="3">
        <v>44446.38034420139</v>
      </c>
      <c r="B303" s="4" t="s">
        <v>1937</v>
      </c>
      <c r="C303" s="4" t="s">
        <v>1938</v>
      </c>
      <c r="D303" s="5" t="s">
        <v>1939</v>
      </c>
      <c r="E303" s="4" t="s">
        <v>6</v>
      </c>
      <c r="G303" s="4" t="s">
        <v>122</v>
      </c>
      <c r="H303" s="4" t="s">
        <v>1940</v>
      </c>
      <c r="I303" s="4" t="s">
        <v>1941</v>
      </c>
      <c r="J303" s="6" t="s">
        <v>1942</v>
      </c>
      <c r="K303" s="7" t="str">
        <f>HYPERLINK("https://drive.google.com/file/d/1mSxpdSjMjrKesRzNEl1mHD8TbpINIYP4/view?usp=drivesdk","Aprianto")</f>
        <v>Aprianto</v>
      </c>
      <c r="L303" s="4" t="s">
        <v>1653</v>
      </c>
    </row>
    <row r="304">
      <c r="A304" s="3">
        <v>44446.38036059028</v>
      </c>
      <c r="B304" s="4" t="s">
        <v>1943</v>
      </c>
      <c r="C304" s="4" t="s">
        <v>1944</v>
      </c>
      <c r="D304" s="5" t="s">
        <v>1945</v>
      </c>
      <c r="E304" s="4" t="s">
        <v>6</v>
      </c>
      <c r="G304" s="4" t="s">
        <v>92</v>
      </c>
      <c r="H304" s="4" t="s">
        <v>297</v>
      </c>
      <c r="I304" s="4" t="s">
        <v>1946</v>
      </c>
      <c r="J304" s="6" t="s">
        <v>1947</v>
      </c>
      <c r="K304" s="7" t="str">
        <f>HYPERLINK("https://drive.google.com/file/d/1tF4k9u5DyQjf5-Fb_gqdwZovG4JhNXPi/view?usp=drivesdk","BUDIYATI")</f>
        <v>BUDIYATI</v>
      </c>
      <c r="L304" s="4" t="s">
        <v>1653</v>
      </c>
    </row>
    <row r="305">
      <c r="A305" s="3">
        <v>44446.380366666664</v>
      </c>
      <c r="B305" s="4" t="s">
        <v>1948</v>
      </c>
      <c r="C305" s="4" t="s">
        <v>1949</v>
      </c>
      <c r="D305" s="5" t="s">
        <v>1950</v>
      </c>
      <c r="E305" s="4" t="s">
        <v>5</v>
      </c>
      <c r="F305" s="4" t="s">
        <v>379</v>
      </c>
      <c r="H305" s="4" t="s">
        <v>1951</v>
      </c>
      <c r="I305" s="4" t="s">
        <v>1952</v>
      </c>
      <c r="J305" s="6" t="s">
        <v>1953</v>
      </c>
      <c r="K305" s="7" t="str">
        <f>HYPERLINK("https://drive.google.com/file/d/1C7YCMdLebheFczEPQ349b6tWjd-I2fW7/view?usp=drivesdk","ZELVIYANI SP")</f>
        <v>ZELVIYANI SP</v>
      </c>
      <c r="L305" s="4" t="s">
        <v>1870</v>
      </c>
    </row>
    <row r="306">
      <c r="A306" s="3">
        <v>44446.38039236111</v>
      </c>
      <c r="B306" s="4" t="s">
        <v>1954</v>
      </c>
      <c r="C306" s="4" t="s">
        <v>1955</v>
      </c>
      <c r="D306" s="5" t="s">
        <v>1956</v>
      </c>
      <c r="E306" s="4" t="s">
        <v>5</v>
      </c>
      <c r="F306" s="4" t="s">
        <v>1957</v>
      </c>
      <c r="H306" s="4" t="s">
        <v>48</v>
      </c>
      <c r="I306" s="4" t="s">
        <v>1958</v>
      </c>
      <c r="J306" s="6" t="s">
        <v>1959</v>
      </c>
      <c r="K306" s="7" t="str">
        <f>HYPERLINK("https://drive.google.com/file/d/1mzwDr4KWoWg4c20zx6F2u7Cko_ZGRfY4/view?usp=drivesdk","Samsuarni, SP.,MSi")</f>
        <v>Samsuarni, SP.,MSi</v>
      </c>
      <c r="L306" s="4" t="s">
        <v>1870</v>
      </c>
    </row>
    <row r="307">
      <c r="A307" s="3">
        <v>44446.38039859953</v>
      </c>
      <c r="B307" s="4" t="s">
        <v>1960</v>
      </c>
      <c r="C307" s="4" t="s">
        <v>1291</v>
      </c>
      <c r="D307" s="5" t="s">
        <v>1961</v>
      </c>
      <c r="E307" s="4" t="s">
        <v>5</v>
      </c>
      <c r="F307" s="4" t="s">
        <v>1962</v>
      </c>
      <c r="H307" s="4" t="s">
        <v>1294</v>
      </c>
      <c r="I307" s="4" t="s">
        <v>1963</v>
      </c>
      <c r="J307" s="6" t="s">
        <v>1964</v>
      </c>
      <c r="K307" s="7" t="str">
        <f>HYPERLINK("https://drive.google.com/file/d/1VExL56P4MMLn0qMGqJUkmBTfiJ-qh5t2/view?usp=drivesdk","IRENHAD, S.Pi, MM")</f>
        <v>IRENHAD, S.Pi, MM</v>
      </c>
      <c r="L307" s="4" t="s">
        <v>1870</v>
      </c>
    </row>
    <row r="308">
      <c r="A308" s="3">
        <v>44446.3803990625</v>
      </c>
      <c r="B308" s="4" t="s">
        <v>1965</v>
      </c>
      <c r="C308" s="4" t="s">
        <v>1966</v>
      </c>
      <c r="D308" s="5" t="s">
        <v>1967</v>
      </c>
      <c r="E308" s="4" t="s">
        <v>6</v>
      </c>
      <c r="F308" s="4" t="s">
        <v>122</v>
      </c>
      <c r="G308" s="4" t="s">
        <v>122</v>
      </c>
      <c r="H308" s="4" t="s">
        <v>1968</v>
      </c>
      <c r="I308" s="4" t="s">
        <v>1969</v>
      </c>
      <c r="J308" s="6" t="s">
        <v>1970</v>
      </c>
      <c r="K308" s="7" t="str">
        <f>HYPERLINK("https://drive.google.com/file/d/1LW0uGQ1Vp3uhEyvIycsI0rkPRdQzyHST/view?usp=drivesdk","Nurfianto Giar Pangidung")</f>
        <v>Nurfianto Giar Pangidung</v>
      </c>
      <c r="L308" s="4" t="s">
        <v>1870</v>
      </c>
    </row>
    <row r="309">
      <c r="A309" s="3">
        <v>44446.38040451389</v>
      </c>
      <c r="B309" s="4" t="s">
        <v>1971</v>
      </c>
      <c r="C309" s="4" t="s">
        <v>1972</v>
      </c>
      <c r="D309" s="5" t="s">
        <v>1973</v>
      </c>
      <c r="E309" s="4" t="s">
        <v>5</v>
      </c>
      <c r="F309" s="4" t="s">
        <v>1974</v>
      </c>
      <c r="H309" s="4" t="s">
        <v>1975</v>
      </c>
      <c r="I309" s="4" t="s">
        <v>1976</v>
      </c>
      <c r="J309" s="6" t="s">
        <v>1977</v>
      </c>
      <c r="K309" s="7" t="str">
        <f>HYPERLINK("https://drive.google.com/file/d/1DgXSVyU22RegrQriEXZBCbhiksGr9SPB/view?usp=drivesdk","Felly Fitriani")</f>
        <v>Felly Fitriani</v>
      </c>
      <c r="L309" s="4" t="s">
        <v>1870</v>
      </c>
    </row>
    <row r="310">
      <c r="A310" s="3">
        <v>44446.380407777775</v>
      </c>
      <c r="B310" s="4" t="s">
        <v>1060</v>
      </c>
      <c r="C310" s="4" t="s">
        <v>1061</v>
      </c>
      <c r="D310" s="5" t="s">
        <v>1062</v>
      </c>
      <c r="E310" s="4" t="s">
        <v>5</v>
      </c>
      <c r="F310" s="4" t="s">
        <v>70</v>
      </c>
      <c r="H310" s="4" t="s">
        <v>1978</v>
      </c>
      <c r="I310" s="4" t="s">
        <v>1979</v>
      </c>
      <c r="J310" s="6" t="s">
        <v>1980</v>
      </c>
      <c r="K310" s="7" t="str">
        <f>HYPERLINK("https://drive.google.com/file/d/1o2Cw4w06HocS94PNPs3iHe-ADXeJ_302/view?usp=drivesdk","WAHYONO.S.PKP")</f>
        <v>WAHYONO.S.PKP</v>
      </c>
      <c r="L310" s="4" t="s">
        <v>1870</v>
      </c>
    </row>
    <row r="311">
      <c r="A311" s="3">
        <v>44446.3804191088</v>
      </c>
      <c r="B311" s="4" t="s">
        <v>1981</v>
      </c>
      <c r="C311" s="4" t="s">
        <v>1982</v>
      </c>
      <c r="D311" s="5" t="s">
        <v>1983</v>
      </c>
      <c r="E311" s="4" t="s">
        <v>5</v>
      </c>
      <c r="H311" s="4" t="s">
        <v>1984</v>
      </c>
      <c r="I311" s="4" t="s">
        <v>1985</v>
      </c>
      <c r="J311" s="6" t="s">
        <v>1986</v>
      </c>
      <c r="K311" s="7" t="str">
        <f>HYPERLINK("https://drive.google.com/file/d/1af2vaXqpNx7iANPu87nPWf5cKSqVeC2B/view?usp=drivesdk","Edih Heryadin")</f>
        <v>Edih Heryadin</v>
      </c>
      <c r="L311" s="4" t="s">
        <v>1987</v>
      </c>
    </row>
    <row r="312">
      <c r="A312" s="3">
        <v>44446.3804328125</v>
      </c>
      <c r="B312" s="4" t="s">
        <v>1988</v>
      </c>
      <c r="C312" s="4" t="s">
        <v>1989</v>
      </c>
      <c r="D312" s="5" t="s">
        <v>1990</v>
      </c>
      <c r="E312" s="4" t="s">
        <v>5</v>
      </c>
      <c r="F312" s="4" t="s">
        <v>15</v>
      </c>
      <c r="H312" s="4" t="s">
        <v>1991</v>
      </c>
      <c r="I312" s="4" t="s">
        <v>1992</v>
      </c>
      <c r="J312" s="6" t="s">
        <v>1993</v>
      </c>
      <c r="K312" s="7" t="str">
        <f>HYPERLINK("https://drive.google.com/file/d/13ZhpaAU99IImlstQvik2ilDzubY397lX/view?usp=drivesdk","Ir. Eni Budiati, M.Si.")</f>
        <v>Ir. Eni Budiati, M.Si.</v>
      </c>
      <c r="L312" s="4" t="s">
        <v>1870</v>
      </c>
    </row>
    <row r="313">
      <c r="A313" s="3">
        <v>44446.38045090278</v>
      </c>
      <c r="B313" s="4" t="s">
        <v>1994</v>
      </c>
      <c r="C313" s="4" t="s">
        <v>1995</v>
      </c>
      <c r="D313" s="5" t="s">
        <v>1996</v>
      </c>
      <c r="E313" s="4" t="s">
        <v>5</v>
      </c>
      <c r="F313" s="4" t="s">
        <v>15</v>
      </c>
      <c r="H313" s="4" t="s">
        <v>1997</v>
      </c>
      <c r="I313" s="4" t="s">
        <v>1998</v>
      </c>
      <c r="J313" s="6" t="s">
        <v>1999</v>
      </c>
      <c r="K313" s="7" t="str">
        <f>HYPERLINK("https://drive.google.com/file/d/16VVY5pyHSVgBohWe3gosDuziA_pgx7_J/view?usp=drivesdk","Lince Sipayung, SP, MP")</f>
        <v>Lince Sipayung, SP, MP</v>
      </c>
      <c r="L313" s="4" t="s">
        <v>1870</v>
      </c>
    </row>
    <row r="314">
      <c r="A314" s="3">
        <v>44446.38049118056</v>
      </c>
      <c r="B314" s="4" t="s">
        <v>2000</v>
      </c>
      <c r="C314" s="4" t="s">
        <v>2001</v>
      </c>
      <c r="D314" s="5" t="s">
        <v>2002</v>
      </c>
      <c r="E314" s="4" t="s">
        <v>5</v>
      </c>
      <c r="F314" s="4" t="s">
        <v>70</v>
      </c>
      <c r="H314" s="4" t="s">
        <v>318</v>
      </c>
      <c r="I314" s="4" t="s">
        <v>2003</v>
      </c>
      <c r="J314" s="6" t="s">
        <v>2004</v>
      </c>
      <c r="K314" s="7" t="str">
        <f>HYPERLINK("https://drive.google.com/file/d/1TKAg8_GkiGbY3NJHBTwQHTBu8bcmWPSH/view?usp=drivesdk","Salpana, A. Md ")</f>
        <v>Salpana, A. Md </v>
      </c>
      <c r="L314" s="4" t="s">
        <v>1870</v>
      </c>
    </row>
    <row r="315">
      <c r="A315" s="3">
        <v>44446.38051453704</v>
      </c>
      <c r="B315" s="4" t="s">
        <v>2005</v>
      </c>
      <c r="C315" s="4" t="s">
        <v>2006</v>
      </c>
      <c r="D315" s="5" t="s">
        <v>2007</v>
      </c>
      <c r="E315" s="4" t="s">
        <v>5</v>
      </c>
      <c r="F315" s="4" t="s">
        <v>187</v>
      </c>
      <c r="H315" s="4" t="s">
        <v>318</v>
      </c>
      <c r="I315" s="4" t="s">
        <v>2008</v>
      </c>
      <c r="J315" s="6" t="s">
        <v>2009</v>
      </c>
      <c r="K315" s="7" t="str">
        <f>HYPERLINK("https://drive.google.com/file/d/17QjAl5tYwOt5diMd5kNr61RZkGZiWgD2/view?usp=drivesdk","YENNI ASMAR, SP")</f>
        <v>YENNI ASMAR, SP</v>
      </c>
      <c r="L315" s="4" t="s">
        <v>1870</v>
      </c>
    </row>
    <row r="316">
      <c r="A316" s="3">
        <v>44446.380520555555</v>
      </c>
      <c r="B316" s="4" t="s">
        <v>2010</v>
      </c>
      <c r="C316" s="4" t="s">
        <v>2011</v>
      </c>
      <c r="D316" s="5" t="s">
        <v>2012</v>
      </c>
      <c r="E316" s="4" t="s">
        <v>6</v>
      </c>
      <c r="G316" s="4" t="s">
        <v>2013</v>
      </c>
      <c r="H316" s="4" t="s">
        <v>2014</v>
      </c>
      <c r="I316" s="4" t="s">
        <v>2015</v>
      </c>
      <c r="J316" s="6" t="s">
        <v>2016</v>
      </c>
      <c r="K316" s="7" t="str">
        <f>HYPERLINK("https://drive.google.com/file/d/160h9rh4ZtwX6ewxvYOgpia1HjpdQ6-QU/view?usp=drivesdk","Faldy Alifianto, S.Si.")</f>
        <v>Faldy Alifianto, S.Si.</v>
      </c>
      <c r="L316" s="4" t="s">
        <v>1870</v>
      </c>
    </row>
    <row r="317">
      <c r="A317" s="3">
        <v>44446.38057800926</v>
      </c>
      <c r="B317" s="4" t="s">
        <v>2017</v>
      </c>
      <c r="C317" s="4" t="s">
        <v>2018</v>
      </c>
      <c r="D317" s="5" t="s">
        <v>2019</v>
      </c>
      <c r="E317" s="4" t="s">
        <v>5</v>
      </c>
      <c r="F317" s="4" t="s">
        <v>70</v>
      </c>
      <c r="H317" s="4" t="s">
        <v>2020</v>
      </c>
      <c r="I317" s="4" t="s">
        <v>2021</v>
      </c>
      <c r="J317" s="6" t="s">
        <v>2022</v>
      </c>
      <c r="K317" s="7" t="str">
        <f>HYPERLINK("https://drive.google.com/file/d/1HzzSc_jg_XvyyB-vQqjLiQJLQsM4r1fi/view?usp=drivesdk","Olva S. Tatuwo, SP")</f>
        <v>Olva S. Tatuwo, SP</v>
      </c>
      <c r="L317" s="4" t="s">
        <v>1870</v>
      </c>
    </row>
    <row r="318">
      <c r="A318" s="3">
        <v>44446.38057792824</v>
      </c>
      <c r="B318" s="4" t="s">
        <v>2023</v>
      </c>
      <c r="C318" s="4" t="s">
        <v>2024</v>
      </c>
      <c r="D318" s="5" t="s">
        <v>2025</v>
      </c>
      <c r="E318" s="4" t="s">
        <v>5</v>
      </c>
      <c r="F318" s="4" t="s">
        <v>2026</v>
      </c>
      <c r="H318" s="4" t="s">
        <v>2027</v>
      </c>
      <c r="I318" s="4" t="s">
        <v>2028</v>
      </c>
      <c r="J318" s="6" t="s">
        <v>2029</v>
      </c>
      <c r="K318" s="7" t="str">
        <f>HYPERLINK("https://drive.google.com/file/d/1mr923cIMN1QjwAvhCIjjBPqOKKg2J_2a/view?usp=drivesdk","Finayah Akhirul SE MP")</f>
        <v>Finayah Akhirul SE MP</v>
      </c>
      <c r="L318" s="4" t="s">
        <v>1870</v>
      </c>
    </row>
    <row r="319">
      <c r="A319" s="3">
        <v>44446.38059730324</v>
      </c>
      <c r="B319" s="4" t="s">
        <v>2030</v>
      </c>
      <c r="C319" s="4" t="s">
        <v>2031</v>
      </c>
      <c r="D319" s="5" t="s">
        <v>2032</v>
      </c>
      <c r="E319" s="4" t="s">
        <v>5</v>
      </c>
      <c r="F319" s="4" t="s">
        <v>70</v>
      </c>
      <c r="H319" s="4" t="s">
        <v>2033</v>
      </c>
      <c r="I319" s="4" t="s">
        <v>2034</v>
      </c>
      <c r="J319" s="6" t="s">
        <v>2035</v>
      </c>
      <c r="K319" s="7" t="str">
        <f>HYPERLINK("https://drive.google.com/file/d/1CPry26I1xpt7_jRMVZuRhlA1IsyQ9xoG/view?usp=drivesdk","ANITA FEBRIANA")</f>
        <v>ANITA FEBRIANA</v>
      </c>
      <c r="L319" s="4" t="s">
        <v>1870</v>
      </c>
    </row>
    <row r="320">
      <c r="A320" s="3">
        <v>44446.380617268514</v>
      </c>
      <c r="B320" s="4" t="s">
        <v>2036</v>
      </c>
      <c r="C320" s="4" t="s">
        <v>2037</v>
      </c>
      <c r="D320" s="5" t="s">
        <v>2038</v>
      </c>
      <c r="E320" s="4" t="s">
        <v>5</v>
      </c>
      <c r="F320" s="4" t="s">
        <v>70</v>
      </c>
      <c r="H320" s="4" t="s">
        <v>2039</v>
      </c>
      <c r="I320" s="4" t="s">
        <v>2040</v>
      </c>
      <c r="J320" s="6" t="s">
        <v>2041</v>
      </c>
      <c r="K320" s="7" t="str">
        <f>HYPERLINK("https://drive.google.com/file/d/1Dq3syIelZVbki0Omnwpwwi6nIgpihSSS/view?usp=drivesdk","SURI EMMA.SP")</f>
        <v>SURI EMMA.SP</v>
      </c>
      <c r="L320" s="4" t="s">
        <v>1987</v>
      </c>
    </row>
    <row r="321">
      <c r="A321" s="3">
        <v>44446.38062200231</v>
      </c>
      <c r="B321" s="4" t="s">
        <v>2042</v>
      </c>
      <c r="C321" s="4" t="s">
        <v>2043</v>
      </c>
      <c r="D321" s="5" t="s">
        <v>2044</v>
      </c>
      <c r="E321" s="4" t="s">
        <v>5</v>
      </c>
      <c r="F321" s="4" t="s">
        <v>70</v>
      </c>
      <c r="H321" s="4" t="s">
        <v>2045</v>
      </c>
      <c r="I321" s="4" t="s">
        <v>2046</v>
      </c>
      <c r="J321" s="6" t="s">
        <v>2047</v>
      </c>
      <c r="K321" s="7" t="str">
        <f>HYPERLINK("https://drive.google.com/file/d/1hFAeRrhosTKOCdU3km6_T7VtQ38FnrhM/view?usp=drivesdk","ANDRI SATRIA, S. Pt")</f>
        <v>ANDRI SATRIA, S. Pt</v>
      </c>
      <c r="L321" s="4" t="s">
        <v>1870</v>
      </c>
    </row>
    <row r="322">
      <c r="A322" s="3">
        <v>44446.38066579861</v>
      </c>
      <c r="B322" s="4" t="s">
        <v>2048</v>
      </c>
      <c r="C322" s="4" t="s">
        <v>2049</v>
      </c>
      <c r="D322" s="5" t="s">
        <v>2050</v>
      </c>
      <c r="E322" s="4" t="s">
        <v>5</v>
      </c>
      <c r="F322" s="4" t="s">
        <v>2051</v>
      </c>
      <c r="H322" s="4" t="s">
        <v>2052</v>
      </c>
      <c r="I322" s="4" t="s">
        <v>2053</v>
      </c>
      <c r="J322" s="6" t="s">
        <v>2054</v>
      </c>
      <c r="K322" s="7" t="str">
        <f>HYPERLINK("https://drive.google.com/file/d/1KZAtcDTCSWZVQ1Fif_RxdUWfwbEWPHhp/view?usp=drivesdk","Drs. EMPERSI, M.Si")</f>
        <v>Drs. EMPERSI, M.Si</v>
      </c>
      <c r="L322" s="4" t="s">
        <v>1870</v>
      </c>
    </row>
    <row r="323">
      <c r="A323" s="3">
        <v>44446.380678761576</v>
      </c>
      <c r="B323" s="4" t="s">
        <v>2055</v>
      </c>
      <c r="C323" s="4" t="s">
        <v>2056</v>
      </c>
      <c r="D323" s="5" t="s">
        <v>2057</v>
      </c>
      <c r="E323" s="4" t="s">
        <v>5</v>
      </c>
      <c r="F323" s="4" t="s">
        <v>70</v>
      </c>
      <c r="H323" s="4" t="s">
        <v>166</v>
      </c>
      <c r="I323" s="4" t="s">
        <v>2058</v>
      </c>
      <c r="J323" s="6" t="s">
        <v>2059</v>
      </c>
      <c r="K323" s="7" t="str">
        <f>HYPERLINK("https://drive.google.com/file/d/1dY_KDciD6KVL7caw5yHjI5AoRQei4JqX/view?usp=drivesdk","Arif Agus Widiyanto")</f>
        <v>Arif Agus Widiyanto</v>
      </c>
      <c r="L323" s="4" t="s">
        <v>1870</v>
      </c>
    </row>
    <row r="324">
      <c r="A324" s="3">
        <v>44446.380706261574</v>
      </c>
      <c r="B324" s="4" t="s">
        <v>2060</v>
      </c>
      <c r="C324" s="4" t="s">
        <v>2061</v>
      </c>
      <c r="D324" s="5" t="s">
        <v>2062</v>
      </c>
      <c r="E324" s="4" t="s">
        <v>5</v>
      </c>
      <c r="F324" s="4" t="s">
        <v>70</v>
      </c>
      <c r="H324" s="4" t="s">
        <v>2063</v>
      </c>
      <c r="I324" s="4" t="s">
        <v>2064</v>
      </c>
      <c r="J324" s="6" t="s">
        <v>2065</v>
      </c>
      <c r="K324" s="7" t="str">
        <f>HYPERLINK("https://drive.google.com/file/d/18ETsrEbWsvYEwyPSdiyX4mJ8IuQQGNQB/view?usp=drivesdk","Guruh Santoso, SP")</f>
        <v>Guruh Santoso, SP</v>
      </c>
      <c r="L324" s="4" t="s">
        <v>1870</v>
      </c>
    </row>
    <row r="325">
      <c r="A325" s="3">
        <v>44446.38078840278</v>
      </c>
      <c r="B325" s="4" t="s">
        <v>2066</v>
      </c>
      <c r="C325" s="4" t="s">
        <v>2067</v>
      </c>
      <c r="D325" s="5" t="s">
        <v>2068</v>
      </c>
      <c r="E325" s="4" t="s">
        <v>5</v>
      </c>
      <c r="F325" s="4" t="s">
        <v>2069</v>
      </c>
      <c r="H325" s="4" t="s">
        <v>2070</v>
      </c>
      <c r="I325" s="4" t="s">
        <v>2071</v>
      </c>
      <c r="J325" s="6" t="s">
        <v>2072</v>
      </c>
      <c r="K325" s="7" t="str">
        <f>HYPERLINK("https://drive.google.com/file/d/1E_5CnY7zd5gn0FHTeexM1Qmqoa36dhyu/view?usp=drivesdk","ERLINDI RININTYASARI, S.TP, M. AP")</f>
        <v>ERLINDI RININTYASARI, S.TP, M. AP</v>
      </c>
      <c r="L325" s="4" t="s">
        <v>1870</v>
      </c>
    </row>
    <row r="326">
      <c r="A326" s="3">
        <v>44446.38080295139</v>
      </c>
      <c r="B326" s="4" t="s">
        <v>2073</v>
      </c>
      <c r="C326" s="4" t="s">
        <v>2074</v>
      </c>
      <c r="D326" s="5" t="s">
        <v>2075</v>
      </c>
      <c r="E326" s="4" t="s">
        <v>5</v>
      </c>
      <c r="F326" s="4" t="s">
        <v>2076</v>
      </c>
      <c r="H326" s="4" t="s">
        <v>805</v>
      </c>
      <c r="I326" s="4" t="s">
        <v>2077</v>
      </c>
      <c r="J326" s="6" t="s">
        <v>2078</v>
      </c>
      <c r="K326" s="7" t="str">
        <f>HYPERLINK("https://drive.google.com/file/d/1HJDiw2HV-bBRJakM-uqQ-f8LYGqzu9Ew/view?usp=drivesdk","Sukono, SP")</f>
        <v>Sukono, SP</v>
      </c>
      <c r="L326" s="4" t="s">
        <v>1870</v>
      </c>
    </row>
    <row r="327">
      <c r="A327" s="3">
        <v>44446.38084278935</v>
      </c>
      <c r="B327" s="4" t="s">
        <v>2079</v>
      </c>
      <c r="C327" s="4" t="s">
        <v>2080</v>
      </c>
      <c r="D327" s="5" t="s">
        <v>2081</v>
      </c>
      <c r="E327" s="4" t="s">
        <v>5</v>
      </c>
      <c r="F327" s="4" t="s">
        <v>70</v>
      </c>
      <c r="H327" s="4" t="s">
        <v>2082</v>
      </c>
      <c r="I327" s="4" t="s">
        <v>2083</v>
      </c>
      <c r="J327" s="6" t="s">
        <v>2084</v>
      </c>
      <c r="K327" s="7" t="str">
        <f>HYPERLINK("https://drive.google.com/file/d/1snGF2jjfbP7xwy8m0iJtcXB1TD30pC-v/view?usp=drivesdk","Slamet Prakoso, S.P.")</f>
        <v>Slamet Prakoso, S.P.</v>
      </c>
      <c r="L327" s="4" t="s">
        <v>1870</v>
      </c>
    </row>
    <row r="328">
      <c r="A328" s="3">
        <v>44446.38084347222</v>
      </c>
      <c r="B328" s="4" t="s">
        <v>2085</v>
      </c>
      <c r="C328" s="4" t="s">
        <v>2086</v>
      </c>
      <c r="D328" s="5" t="s">
        <v>2087</v>
      </c>
      <c r="E328" s="4" t="s">
        <v>6</v>
      </c>
      <c r="G328" s="4" t="s">
        <v>2088</v>
      </c>
      <c r="H328" s="4" t="s">
        <v>2089</v>
      </c>
      <c r="I328" s="4" t="s">
        <v>2090</v>
      </c>
      <c r="J328" s="6" t="s">
        <v>2091</v>
      </c>
      <c r="K328" s="7" t="str">
        <f>HYPERLINK("https://drive.google.com/file/d/1keLO9belNX0qJ_wLsCYyvlwZLQMKciOr/view?usp=drivesdk","ANJAR AZIZ FAUZI")</f>
        <v>ANJAR AZIZ FAUZI</v>
      </c>
      <c r="L328" s="4" t="s">
        <v>1870</v>
      </c>
    </row>
    <row r="329">
      <c r="A329" s="3">
        <v>44446.38094746528</v>
      </c>
      <c r="B329" s="4" t="s">
        <v>2092</v>
      </c>
      <c r="C329" s="4" t="s">
        <v>2093</v>
      </c>
      <c r="D329" s="5" t="s">
        <v>2094</v>
      </c>
      <c r="E329" s="4" t="s">
        <v>5</v>
      </c>
      <c r="F329" s="4" t="s">
        <v>15</v>
      </c>
      <c r="H329" s="4" t="s">
        <v>2095</v>
      </c>
      <c r="I329" s="4" t="s">
        <v>2096</v>
      </c>
      <c r="J329" s="6" t="s">
        <v>2097</v>
      </c>
      <c r="K329" s="7" t="str">
        <f>HYPERLINK("https://drive.google.com/file/d/1uPW5RAxmltVNhfzZXyN7ri19V06f76bX/view?usp=drivesdk","Iis Deny Sri Noeryanti")</f>
        <v>Iis Deny Sri Noeryanti</v>
      </c>
      <c r="L329" s="4" t="s">
        <v>1870</v>
      </c>
    </row>
    <row r="330">
      <c r="A330" s="3">
        <v>44446.38094809028</v>
      </c>
      <c r="B330" s="4" t="s">
        <v>2098</v>
      </c>
      <c r="C330" s="4" t="s">
        <v>2099</v>
      </c>
      <c r="D330" s="5" t="s">
        <v>2100</v>
      </c>
      <c r="E330" s="4" t="s">
        <v>5</v>
      </c>
      <c r="F330" s="4" t="s">
        <v>70</v>
      </c>
      <c r="H330" s="4" t="s">
        <v>1266</v>
      </c>
      <c r="I330" s="4" t="s">
        <v>2101</v>
      </c>
      <c r="J330" s="6" t="s">
        <v>2102</v>
      </c>
      <c r="K330" s="7" t="str">
        <f>HYPERLINK("https://drive.google.com/file/d/14Ha3ivsFFNVPimMqAipUxaiMpzeYRndO/view?usp=drivesdk","BENEDIKTUS BADA, SP")</f>
        <v>BENEDIKTUS BADA, SP</v>
      </c>
      <c r="L330" s="4" t="s">
        <v>1870</v>
      </c>
    </row>
    <row r="331">
      <c r="A331" s="3">
        <v>44446.38097087963</v>
      </c>
      <c r="B331" s="4" t="s">
        <v>2103</v>
      </c>
      <c r="C331" s="4" t="s">
        <v>2104</v>
      </c>
      <c r="D331" s="5" t="s">
        <v>2105</v>
      </c>
      <c r="E331" s="4" t="s">
        <v>6</v>
      </c>
      <c r="G331" s="4" t="s">
        <v>2106</v>
      </c>
      <c r="H331" s="4" t="s">
        <v>2107</v>
      </c>
      <c r="I331" s="4" t="s">
        <v>2108</v>
      </c>
      <c r="J331" s="6" t="s">
        <v>2109</v>
      </c>
      <c r="K331" s="7" t="str">
        <f>HYPERLINK("https://drive.google.com/file/d/1HTqzYSkUfZMgOZMJIJ21aFaDRXZPWE3w/view?usp=drivesdk","Dwi Ramadhan")</f>
        <v>Dwi Ramadhan</v>
      </c>
      <c r="L331" s="4" t="s">
        <v>1870</v>
      </c>
    </row>
    <row r="332">
      <c r="A332" s="3">
        <v>44446.380974768515</v>
      </c>
      <c r="B332" s="4" t="s">
        <v>2110</v>
      </c>
      <c r="C332" s="4" t="s">
        <v>2111</v>
      </c>
      <c r="D332" s="5" t="s">
        <v>2112</v>
      </c>
      <c r="E332" s="4" t="s">
        <v>6</v>
      </c>
      <c r="G332" s="4" t="s">
        <v>2113</v>
      </c>
      <c r="H332" s="4" t="s">
        <v>2114</v>
      </c>
      <c r="I332" s="4" t="s">
        <v>2115</v>
      </c>
      <c r="J332" s="6" t="s">
        <v>2116</v>
      </c>
      <c r="K332" s="7" t="str">
        <f>HYPERLINK("https://drive.google.com/file/d/1E-FTGiRecCxjI4tqxHZ7uYANwWhmOwdK/view?usp=drivesdk","USEP SUTISNA")</f>
        <v>USEP SUTISNA</v>
      </c>
      <c r="L332" s="4" t="s">
        <v>1987</v>
      </c>
    </row>
    <row r="333">
      <c r="A333" s="3">
        <v>44446.381002256945</v>
      </c>
      <c r="B333" s="4" t="s">
        <v>2117</v>
      </c>
      <c r="C333" s="4" t="s">
        <v>2118</v>
      </c>
      <c r="D333" s="5" t="s">
        <v>2119</v>
      </c>
      <c r="E333" s="4" t="s">
        <v>6</v>
      </c>
      <c r="F333" s="4" t="s">
        <v>122</v>
      </c>
      <c r="G333" s="4" t="s">
        <v>122</v>
      </c>
      <c r="H333" s="4" t="s">
        <v>222</v>
      </c>
      <c r="I333" s="4" t="s">
        <v>2120</v>
      </c>
      <c r="J333" s="6" t="s">
        <v>2121</v>
      </c>
      <c r="K333" s="7" t="str">
        <f>HYPERLINK("https://drive.google.com/file/d/1nkd-dXi6fyv446mjEZ_7CH_izwvVB_e6/view?usp=drivesdk","Ni Kadek Yulia Prasetya Darmayanti")</f>
        <v>Ni Kadek Yulia Prasetya Darmayanti</v>
      </c>
      <c r="L333" s="4" t="s">
        <v>1870</v>
      </c>
    </row>
    <row r="334">
      <c r="A334" s="3">
        <v>44446.38101600694</v>
      </c>
      <c r="B334" s="4" t="s">
        <v>2122</v>
      </c>
      <c r="C334" s="4" t="s">
        <v>2123</v>
      </c>
      <c r="D334" s="5" t="s">
        <v>2124</v>
      </c>
      <c r="E334" s="4" t="s">
        <v>6</v>
      </c>
      <c r="G334" s="4" t="s">
        <v>92</v>
      </c>
      <c r="H334" s="4" t="s">
        <v>947</v>
      </c>
      <c r="I334" s="4" t="s">
        <v>2125</v>
      </c>
      <c r="J334" s="6" t="s">
        <v>2126</v>
      </c>
      <c r="K334" s="7" t="str">
        <f>HYPERLINK("https://drive.google.com/file/d/1XmPzO8o29Ic7_jl8VXdKcQHhLJgBS5Or/view?usp=drivesdk","Arista Rahmadianto, SP, MSi")</f>
        <v>Arista Rahmadianto, SP, MSi</v>
      </c>
      <c r="L334" s="4" t="s">
        <v>1987</v>
      </c>
    </row>
    <row r="335">
      <c r="A335" s="3">
        <v>44446.381035983795</v>
      </c>
      <c r="B335" s="4" t="s">
        <v>2127</v>
      </c>
      <c r="C335" s="4" t="s">
        <v>2128</v>
      </c>
      <c r="D335" s="5" t="s">
        <v>2129</v>
      </c>
      <c r="E335" s="4" t="s">
        <v>5</v>
      </c>
      <c r="F335" s="4" t="s">
        <v>70</v>
      </c>
      <c r="H335" s="4" t="s">
        <v>2130</v>
      </c>
      <c r="I335" s="4" t="s">
        <v>2131</v>
      </c>
      <c r="J335" s="6" t="s">
        <v>2132</v>
      </c>
      <c r="K335" s="7" t="str">
        <f>HYPERLINK("https://drive.google.com/file/d/1gRCHzvV3hAwMZyT3WUjn7cLY6ulBoIyo/view?usp=drivesdk","Nazarudin")</f>
        <v>Nazarudin</v>
      </c>
      <c r="L335" s="4" t="s">
        <v>1987</v>
      </c>
    </row>
    <row r="336">
      <c r="A336" s="3">
        <v>44446.38112178241</v>
      </c>
      <c r="B336" s="4" t="s">
        <v>2133</v>
      </c>
      <c r="C336" s="4" t="s">
        <v>2134</v>
      </c>
      <c r="D336" s="5" t="s">
        <v>2135</v>
      </c>
      <c r="E336" s="4" t="s">
        <v>6</v>
      </c>
      <c r="G336" s="4" t="s">
        <v>122</v>
      </c>
      <c r="H336" s="4" t="s">
        <v>2136</v>
      </c>
      <c r="I336" s="4" t="s">
        <v>2137</v>
      </c>
      <c r="J336" s="6" t="s">
        <v>2138</v>
      </c>
      <c r="K336" s="7" t="str">
        <f>HYPERLINK("https://drive.google.com/file/d/1JxTCDUTri9HEdIXdVROUFeY7hmHXUYaP/view?usp=drivesdk","NI PUTU WULAN KUSUMA DEWI")</f>
        <v>NI PUTU WULAN KUSUMA DEWI</v>
      </c>
      <c r="L336" s="4" t="s">
        <v>1987</v>
      </c>
    </row>
    <row r="337">
      <c r="A337" s="3">
        <v>44446.381147569446</v>
      </c>
      <c r="B337" s="4" t="s">
        <v>2139</v>
      </c>
      <c r="C337" s="4" t="s">
        <v>2140</v>
      </c>
      <c r="D337" s="5" t="s">
        <v>2141</v>
      </c>
      <c r="E337" s="4" t="s">
        <v>5</v>
      </c>
      <c r="F337" s="4" t="s">
        <v>15</v>
      </c>
      <c r="H337" s="4" t="s">
        <v>2142</v>
      </c>
      <c r="I337" s="4" t="s">
        <v>2143</v>
      </c>
      <c r="J337" s="6" t="s">
        <v>2144</v>
      </c>
      <c r="K337" s="7" t="str">
        <f>HYPERLINK("https://drive.google.com/file/d/1KBsCiacZnE7Jfu-fxI6ArLkPrDbuU5Rs/view?usp=drivesdk","Tinuraya")</f>
        <v>Tinuraya</v>
      </c>
      <c r="L337" s="4" t="s">
        <v>1987</v>
      </c>
    </row>
    <row r="338">
      <c r="A338" s="3">
        <v>44446.38115407407</v>
      </c>
      <c r="B338" s="4" t="s">
        <v>2145</v>
      </c>
      <c r="C338" s="4" t="s">
        <v>2146</v>
      </c>
      <c r="D338" s="5" t="s">
        <v>2147</v>
      </c>
      <c r="E338" s="4" t="s">
        <v>5</v>
      </c>
      <c r="F338" s="4" t="s">
        <v>70</v>
      </c>
      <c r="I338" s="4" t="s">
        <v>2148</v>
      </c>
      <c r="J338" s="6" t="s">
        <v>2149</v>
      </c>
      <c r="K338" s="7" t="str">
        <f>HYPERLINK("https://drive.google.com/file/d/1Lxu01Hn1-3x_YV3t7DalxlPJOs05szTO/view?usp=drivesdk","ILHAM HADINATA, AMd")</f>
        <v>ILHAM HADINATA, AMd</v>
      </c>
      <c r="L338" s="4" t="s">
        <v>1987</v>
      </c>
    </row>
    <row r="339">
      <c r="A339" s="3">
        <v>44446.38120538194</v>
      </c>
      <c r="B339" s="4" t="s">
        <v>2150</v>
      </c>
      <c r="C339" s="4" t="s">
        <v>2151</v>
      </c>
      <c r="D339" s="5" t="s">
        <v>2152</v>
      </c>
      <c r="E339" s="4" t="s">
        <v>5</v>
      </c>
      <c r="F339" s="4" t="s">
        <v>70</v>
      </c>
      <c r="H339" s="4" t="s">
        <v>2153</v>
      </c>
      <c r="I339" s="4" t="s">
        <v>2154</v>
      </c>
      <c r="J339" s="6" t="s">
        <v>2155</v>
      </c>
      <c r="K339" s="7" t="str">
        <f>HYPERLINK("https://drive.google.com/file/d/1cMdzd_9CgDKFxKFVCjDw1t_MPSKcLrp9/view?usp=drivesdk","APZET, SP")</f>
        <v>APZET, SP</v>
      </c>
      <c r="L339" s="4" t="s">
        <v>1987</v>
      </c>
    </row>
    <row r="340">
      <c r="A340" s="3">
        <v>44446.38120758102</v>
      </c>
      <c r="B340" s="4" t="s">
        <v>2156</v>
      </c>
      <c r="C340" s="4" t="s">
        <v>2157</v>
      </c>
      <c r="D340" s="4">
        <v>8.5723009975E10</v>
      </c>
      <c r="E340" s="4" t="s">
        <v>5</v>
      </c>
      <c r="F340" s="4" t="s">
        <v>70</v>
      </c>
      <c r="H340" s="4" t="s">
        <v>2158</v>
      </c>
      <c r="I340" s="4" t="s">
        <v>2159</v>
      </c>
      <c r="J340" s="6" t="s">
        <v>2160</v>
      </c>
      <c r="K340" s="7" t="str">
        <f>HYPERLINK("https://drive.google.com/file/d/1hHI8BvKYC7Q9TvBAsRrmy_94rYlZdUNk/view?usp=drivesdk","Ade Rahmat Firmansyah, SP")</f>
        <v>Ade Rahmat Firmansyah, SP</v>
      </c>
      <c r="L340" s="4" t="s">
        <v>1987</v>
      </c>
    </row>
    <row r="341">
      <c r="A341" s="3">
        <v>44446.38121569445</v>
      </c>
      <c r="B341" s="4" t="s">
        <v>2161</v>
      </c>
      <c r="C341" s="4" t="s">
        <v>2162</v>
      </c>
      <c r="D341" s="5" t="s">
        <v>2163</v>
      </c>
      <c r="E341" s="4" t="s">
        <v>5</v>
      </c>
      <c r="F341" s="4" t="s">
        <v>70</v>
      </c>
      <c r="H341" s="4" t="s">
        <v>2164</v>
      </c>
      <c r="I341" s="4" t="s">
        <v>2165</v>
      </c>
      <c r="J341" s="6" t="s">
        <v>2166</v>
      </c>
      <c r="K341" s="7" t="str">
        <f>HYPERLINK("https://drive.google.com/file/d/1IBgWseqWzMHSH6SH0rRCSuGOKvMUBa4b/view?usp=drivesdk","SELPIANA, SP")</f>
        <v>SELPIANA, SP</v>
      </c>
      <c r="L341" s="4" t="s">
        <v>1987</v>
      </c>
    </row>
    <row r="342">
      <c r="A342" s="3">
        <v>44446.38122869213</v>
      </c>
      <c r="B342" s="4" t="s">
        <v>2167</v>
      </c>
      <c r="C342" s="4" t="s">
        <v>2168</v>
      </c>
      <c r="D342" s="5" t="s">
        <v>2169</v>
      </c>
      <c r="E342" s="4" t="s">
        <v>5</v>
      </c>
      <c r="F342" s="4" t="s">
        <v>379</v>
      </c>
      <c r="H342" s="4" t="s">
        <v>2170</v>
      </c>
      <c r="I342" s="4" t="s">
        <v>2171</v>
      </c>
      <c r="J342" s="6" t="s">
        <v>2172</v>
      </c>
      <c r="K342" s="7" t="str">
        <f>HYPERLINK("https://drive.google.com/file/d/12NdzfMjgFfClk5_0Re2KNPzD__cFRzab/view?usp=drivesdk","PATRIANA RUSANDI, S.P.")</f>
        <v>PATRIANA RUSANDI, S.P.</v>
      </c>
      <c r="L342" s="4" t="s">
        <v>1987</v>
      </c>
    </row>
    <row r="343">
      <c r="A343" s="3">
        <v>44446.381252465275</v>
      </c>
      <c r="B343" s="4" t="s">
        <v>2173</v>
      </c>
      <c r="C343" s="4" t="s">
        <v>2174</v>
      </c>
      <c r="D343" s="5" t="s">
        <v>2175</v>
      </c>
      <c r="E343" s="4" t="s">
        <v>5</v>
      </c>
      <c r="H343" s="4" t="s">
        <v>1448</v>
      </c>
      <c r="I343" s="4" t="s">
        <v>2176</v>
      </c>
      <c r="J343" s="6" t="s">
        <v>2177</v>
      </c>
      <c r="K343" s="7" t="str">
        <f>HYPERLINK("https://drive.google.com/file/d/14opPwi_hmgrQAF5xJz_GiIJQoHkz3brZ/view?usp=drivesdk","Surya Widodo, SE")</f>
        <v>Surya Widodo, SE</v>
      </c>
      <c r="L343" s="4" t="s">
        <v>1987</v>
      </c>
    </row>
    <row r="344">
      <c r="A344" s="3">
        <v>44446.381259155096</v>
      </c>
      <c r="B344" s="4" t="s">
        <v>2178</v>
      </c>
      <c r="C344" s="4" t="s">
        <v>2179</v>
      </c>
      <c r="D344" s="5" t="s">
        <v>2180</v>
      </c>
      <c r="E344" s="4" t="s">
        <v>5</v>
      </c>
      <c r="F344" s="4" t="s">
        <v>738</v>
      </c>
      <c r="H344" s="4" t="s">
        <v>2181</v>
      </c>
      <c r="I344" s="4" t="s">
        <v>2182</v>
      </c>
      <c r="J344" s="6" t="s">
        <v>2183</v>
      </c>
      <c r="K344" s="7" t="str">
        <f>HYPERLINK("https://drive.google.com/file/d/1keeNSI-cHAoN_d5lud-6SOxAZHqnOsxH/view?usp=drivesdk","Ir. Gunardi Sigit MP.")</f>
        <v>Ir. Gunardi Sigit MP.</v>
      </c>
      <c r="L344" s="4" t="s">
        <v>1987</v>
      </c>
    </row>
    <row r="345">
      <c r="A345" s="3">
        <v>44446.381290798614</v>
      </c>
      <c r="B345" s="4" t="s">
        <v>2184</v>
      </c>
      <c r="C345" s="4" t="s">
        <v>2185</v>
      </c>
      <c r="D345" s="5" t="s">
        <v>2186</v>
      </c>
      <c r="E345" s="4" t="s">
        <v>6</v>
      </c>
      <c r="G345" s="4" t="s">
        <v>122</v>
      </c>
      <c r="H345" s="4" t="s">
        <v>2187</v>
      </c>
      <c r="I345" s="4" t="s">
        <v>2188</v>
      </c>
      <c r="J345" s="6" t="s">
        <v>2189</v>
      </c>
      <c r="K345" s="7" t="str">
        <f>HYPERLINK("https://drive.google.com/file/d/1WEdY5-3FBUv3ZugW67TUJ1zvlAUnY8ia/view?usp=drivesdk","Fikriah Azhari")</f>
        <v>Fikriah Azhari</v>
      </c>
      <c r="L345" s="4" t="s">
        <v>1987</v>
      </c>
    </row>
    <row r="346">
      <c r="A346" s="3">
        <v>44446.38129204861</v>
      </c>
      <c r="B346" s="4" t="s">
        <v>2190</v>
      </c>
      <c r="C346" s="4" t="s">
        <v>2191</v>
      </c>
      <c r="D346" s="5" t="s">
        <v>2192</v>
      </c>
      <c r="E346" s="4" t="s">
        <v>5</v>
      </c>
      <c r="F346" s="4" t="s">
        <v>70</v>
      </c>
      <c r="H346" s="4" t="s">
        <v>2193</v>
      </c>
      <c r="I346" s="4" t="s">
        <v>2194</v>
      </c>
      <c r="J346" s="6" t="s">
        <v>2195</v>
      </c>
      <c r="K346" s="7" t="str">
        <f>HYPERLINK("https://drive.google.com/file/d/14Fh4VPPoA6Z6qaFJNAihspJudBU-d8pS/view?usp=drivesdk","Andi Wardana, SPt")</f>
        <v>Andi Wardana, SPt</v>
      </c>
      <c r="L346" s="4" t="s">
        <v>1987</v>
      </c>
    </row>
    <row r="347">
      <c r="A347" s="3">
        <v>44446.381305057876</v>
      </c>
      <c r="B347" s="4" t="s">
        <v>2196</v>
      </c>
      <c r="C347" s="4" t="s">
        <v>2197</v>
      </c>
      <c r="D347" s="5" t="s">
        <v>2198</v>
      </c>
      <c r="E347" s="4" t="s">
        <v>6</v>
      </c>
      <c r="G347" s="4" t="s">
        <v>282</v>
      </c>
      <c r="H347" s="4" t="s">
        <v>2199</v>
      </c>
      <c r="I347" s="4" t="s">
        <v>2200</v>
      </c>
      <c r="J347" s="6" t="s">
        <v>2201</v>
      </c>
      <c r="K347" s="7" t="str">
        <f>HYPERLINK("https://drive.google.com/file/d/1CAwa8ZgZlSxOe6YnAYeWJVPWmTazGWiy/view?usp=drivesdk","Ir.hj Yayuk minta wahyuningsih,MP")</f>
        <v>Ir.hj Yayuk minta wahyuningsih,MP</v>
      </c>
      <c r="L347" s="4" t="s">
        <v>1987</v>
      </c>
    </row>
    <row r="348">
      <c r="A348" s="3">
        <v>44446.38140171296</v>
      </c>
      <c r="B348" s="4" t="s">
        <v>2202</v>
      </c>
      <c r="C348" s="4" t="s">
        <v>2203</v>
      </c>
      <c r="D348" s="5" t="s">
        <v>2204</v>
      </c>
      <c r="E348" s="4" t="s">
        <v>5</v>
      </c>
      <c r="F348" s="4" t="s">
        <v>15</v>
      </c>
      <c r="H348" s="4" t="s">
        <v>2020</v>
      </c>
      <c r="I348" s="4" t="s">
        <v>2205</v>
      </c>
      <c r="J348" s="6" t="s">
        <v>2206</v>
      </c>
      <c r="K348" s="7" t="str">
        <f>HYPERLINK("https://drive.google.com/file/d/15I5852IUvYAuxxvoHU0neTCzzm5WJ6-O/view?usp=drivesdk","YUYUN RAHMAWATI, SP., MP")</f>
        <v>YUYUN RAHMAWATI, SP., MP</v>
      </c>
      <c r="L348" s="4" t="s">
        <v>1987</v>
      </c>
    </row>
    <row r="349">
      <c r="A349" s="3">
        <v>44446.3814478125</v>
      </c>
      <c r="B349" s="4" t="s">
        <v>2207</v>
      </c>
      <c r="C349" s="4" t="s">
        <v>2208</v>
      </c>
      <c r="D349" s="5" t="s">
        <v>2209</v>
      </c>
      <c r="E349" s="4" t="s">
        <v>5</v>
      </c>
      <c r="F349" s="4" t="s">
        <v>70</v>
      </c>
      <c r="H349" s="4" t="s">
        <v>1035</v>
      </c>
      <c r="I349" s="4" t="s">
        <v>2210</v>
      </c>
      <c r="J349" s="6" t="s">
        <v>2211</v>
      </c>
      <c r="K349" s="7" t="str">
        <f>HYPERLINK("https://drive.google.com/file/d/1TSnAFez9VNWonzeeG6LlyqsOTEMDay6G/view?usp=drivesdk","NINING ANDRIYANI. SP")</f>
        <v>NINING ANDRIYANI. SP</v>
      </c>
      <c r="L349" s="4" t="s">
        <v>1987</v>
      </c>
    </row>
    <row r="350">
      <c r="A350" s="3">
        <v>44446.38144953703</v>
      </c>
      <c r="B350" s="4" t="s">
        <v>2212</v>
      </c>
      <c r="C350" s="4" t="s">
        <v>2213</v>
      </c>
      <c r="D350" s="5" t="s">
        <v>2214</v>
      </c>
      <c r="E350" s="4" t="s">
        <v>5</v>
      </c>
      <c r="F350" s="4" t="s">
        <v>2215</v>
      </c>
      <c r="H350" s="4" t="s">
        <v>48</v>
      </c>
      <c r="I350" s="4" t="s">
        <v>2216</v>
      </c>
      <c r="J350" s="6" t="s">
        <v>2217</v>
      </c>
      <c r="K350" s="7" t="str">
        <f>HYPERLINK("https://drive.google.com/file/d/1K8LjAj4iGIrpSznk5faub1JHrPg6t2RY/view?usp=drivesdk","Refri Studiyanto,S.Pt")</f>
        <v>Refri Studiyanto,S.Pt</v>
      </c>
      <c r="L350" s="4" t="s">
        <v>1987</v>
      </c>
    </row>
    <row r="351">
      <c r="A351" s="3">
        <v>44446.38145134259</v>
      </c>
      <c r="B351" s="4" t="s">
        <v>2218</v>
      </c>
      <c r="C351" s="4" t="s">
        <v>2219</v>
      </c>
      <c r="D351" s="5" t="s">
        <v>2220</v>
      </c>
      <c r="E351" s="4" t="s">
        <v>6</v>
      </c>
      <c r="G351" s="4" t="s">
        <v>2221</v>
      </c>
      <c r="H351" s="4" t="s">
        <v>2222</v>
      </c>
      <c r="I351" s="4" t="s">
        <v>2223</v>
      </c>
      <c r="J351" s="6" t="s">
        <v>2224</v>
      </c>
      <c r="K351" s="7" t="str">
        <f>HYPERLINK("https://drive.google.com/file/d/1AEDcaK-P7IBkHHGHUjaQL7SOa3HiRKYl/view?usp=drivesdk","Ridwan . SE/abim")</f>
        <v>Ridwan . SE/abim</v>
      </c>
      <c r="L351" s="4" t="s">
        <v>1987</v>
      </c>
    </row>
    <row r="352">
      <c r="A352" s="3">
        <v>44446.38147673611</v>
      </c>
      <c r="B352" s="4" t="s">
        <v>2225</v>
      </c>
      <c r="C352" s="4" t="s">
        <v>2226</v>
      </c>
      <c r="D352" s="5" t="s">
        <v>2227</v>
      </c>
      <c r="E352" s="4" t="s">
        <v>6</v>
      </c>
      <c r="G352" s="4" t="s">
        <v>282</v>
      </c>
      <c r="H352" s="4" t="s">
        <v>2228</v>
      </c>
      <c r="I352" s="4" t="s">
        <v>2229</v>
      </c>
      <c r="J352" s="6" t="s">
        <v>2230</v>
      </c>
      <c r="K352" s="7" t="str">
        <f>HYPERLINK("https://drive.google.com/file/d/1wfxGsUmzKYRk7VQIX4q9xsxSBBjHoRgQ/view?usp=drivesdk","Yuda Prana, A.Md., S.T.")</f>
        <v>Yuda Prana, A.Md., S.T.</v>
      </c>
      <c r="L352" s="4" t="s">
        <v>1987</v>
      </c>
    </row>
    <row r="353">
      <c r="A353" s="3">
        <v>44446.38148260416</v>
      </c>
      <c r="B353" s="4" t="s">
        <v>2231</v>
      </c>
      <c r="C353" s="4" t="s">
        <v>2232</v>
      </c>
      <c r="D353" s="5" t="s">
        <v>2233</v>
      </c>
      <c r="E353" s="4" t="s">
        <v>5</v>
      </c>
      <c r="F353" s="4" t="s">
        <v>70</v>
      </c>
      <c r="H353" s="4" t="s">
        <v>2234</v>
      </c>
      <c r="I353" s="4" t="s">
        <v>2235</v>
      </c>
      <c r="J353" s="6" t="s">
        <v>2236</v>
      </c>
      <c r="K353" s="7" t="str">
        <f>HYPERLINK("https://drive.google.com/file/d/1LjxQ-n4Gb8lKUlTRIEvZv2J5joTdky4i/view?usp=drivesdk","Irma Malini")</f>
        <v>Irma Malini</v>
      </c>
      <c r="L353" s="4" t="s">
        <v>1987</v>
      </c>
    </row>
    <row r="354">
      <c r="A354" s="3">
        <v>44446.38148497685</v>
      </c>
      <c r="B354" s="4" t="s">
        <v>2237</v>
      </c>
      <c r="C354" s="4" t="s">
        <v>2238</v>
      </c>
      <c r="D354" s="5" t="s">
        <v>2239</v>
      </c>
      <c r="E354" s="4" t="s">
        <v>5</v>
      </c>
      <c r="F354" s="4" t="s">
        <v>2240</v>
      </c>
      <c r="H354" s="4" t="s">
        <v>297</v>
      </c>
      <c r="I354" s="4" t="s">
        <v>2241</v>
      </c>
      <c r="J354" s="6" t="s">
        <v>2242</v>
      </c>
      <c r="K354" s="7" t="str">
        <f>HYPERLINK("https://drive.google.com/file/d/1tDsHuvZ6_znNILiJESEpRz1zVDtb9Y5n/view?usp=drivesdk","Okta Risma Yeny")</f>
        <v>Okta Risma Yeny</v>
      </c>
      <c r="L354" s="4" t="s">
        <v>2243</v>
      </c>
    </row>
    <row r="355">
      <c r="A355" s="3">
        <v>44446.38150270833</v>
      </c>
      <c r="B355" s="4" t="s">
        <v>2244</v>
      </c>
      <c r="C355" s="4" t="s">
        <v>2245</v>
      </c>
      <c r="D355" s="5" t="s">
        <v>2246</v>
      </c>
      <c r="E355" s="4" t="s">
        <v>5</v>
      </c>
      <c r="F355" s="4" t="s">
        <v>1272</v>
      </c>
      <c r="H355" s="4" t="s">
        <v>2247</v>
      </c>
      <c r="I355" s="4" t="s">
        <v>2248</v>
      </c>
      <c r="J355" s="6" t="s">
        <v>2249</v>
      </c>
      <c r="K355" s="7" t="str">
        <f>HYPERLINK("https://drive.google.com/file/d/1NwAIr8jN8msJ2lG6lttBOAc0h083z_I-/view?usp=drivesdk","Rudi Hartono")</f>
        <v>Rudi Hartono</v>
      </c>
      <c r="L355" s="4" t="s">
        <v>2243</v>
      </c>
    </row>
    <row r="356">
      <c r="A356" s="3">
        <v>44446.38151771991</v>
      </c>
      <c r="B356" s="4" t="s">
        <v>2250</v>
      </c>
      <c r="C356" s="4" t="s">
        <v>2251</v>
      </c>
      <c r="D356" s="4">
        <v>8.2134617771E10</v>
      </c>
      <c r="E356" s="4" t="s">
        <v>5</v>
      </c>
      <c r="H356" s="4" t="s">
        <v>2252</v>
      </c>
      <c r="I356" s="4" t="s">
        <v>2253</v>
      </c>
      <c r="J356" s="6" t="s">
        <v>2254</v>
      </c>
      <c r="K356" s="7" t="str">
        <f>HYPERLINK("https://drive.google.com/file/d/1D2dj7CphiQGL3xQGKpyK9UiEvJdd6l7v/view?usp=drivesdk","ARSITA HERMINANTI")</f>
        <v>ARSITA HERMINANTI</v>
      </c>
      <c r="L356" s="4" t="s">
        <v>1987</v>
      </c>
    </row>
    <row r="357">
      <c r="A357" s="3">
        <v>44446.381581932874</v>
      </c>
      <c r="B357" s="4" t="s">
        <v>2255</v>
      </c>
      <c r="C357" s="4" t="s">
        <v>2256</v>
      </c>
      <c r="D357" s="5" t="s">
        <v>2257</v>
      </c>
      <c r="E357" s="4" t="s">
        <v>6</v>
      </c>
      <c r="G357" s="4" t="s">
        <v>92</v>
      </c>
      <c r="H357" s="4" t="s">
        <v>1208</v>
      </c>
      <c r="I357" s="4" t="s">
        <v>2258</v>
      </c>
      <c r="J357" s="6" t="s">
        <v>2259</v>
      </c>
      <c r="K357" s="7" t="str">
        <f>HYPERLINK("https://drive.google.com/file/d/1PVpolM0ndOH-1Ss2iaHyDA5rPftxJGhF/view?usp=drivesdk","Herwansyah")</f>
        <v>Herwansyah</v>
      </c>
      <c r="L357" s="4" t="s">
        <v>1987</v>
      </c>
    </row>
    <row r="358">
      <c r="A358" s="3">
        <v>44446.38165037037</v>
      </c>
      <c r="B358" s="4" t="s">
        <v>2260</v>
      </c>
      <c r="C358" s="4" t="s">
        <v>2261</v>
      </c>
      <c r="D358" s="5" t="s">
        <v>2262</v>
      </c>
      <c r="E358" s="4" t="s">
        <v>5</v>
      </c>
      <c r="F358" s="4" t="s">
        <v>2263</v>
      </c>
      <c r="H358" s="4" t="s">
        <v>2264</v>
      </c>
      <c r="I358" s="4" t="s">
        <v>2265</v>
      </c>
      <c r="J358" s="6" t="s">
        <v>2266</v>
      </c>
      <c r="K358" s="7" t="str">
        <f>HYPERLINK("https://drive.google.com/file/d/1R6X6PIvVWjX7sXOngUqosrX71Is_VLqP/view?usp=drivesdk","Tri Wahyudie, M.Si.")</f>
        <v>Tri Wahyudie, M.Si.</v>
      </c>
      <c r="L358" s="4" t="s">
        <v>1987</v>
      </c>
    </row>
    <row r="359">
      <c r="A359" s="3">
        <v>44446.38166006944</v>
      </c>
      <c r="B359" s="4" t="s">
        <v>2267</v>
      </c>
      <c r="C359" s="4" t="s">
        <v>2268</v>
      </c>
      <c r="D359" s="5" t="s">
        <v>2269</v>
      </c>
      <c r="E359" s="4" t="s">
        <v>5</v>
      </c>
      <c r="F359" s="4" t="s">
        <v>15</v>
      </c>
      <c r="H359" s="4" t="s">
        <v>297</v>
      </c>
      <c r="I359" s="4" t="s">
        <v>2270</v>
      </c>
      <c r="J359" s="6" t="s">
        <v>2271</v>
      </c>
      <c r="K359" s="7" t="str">
        <f>HYPERLINK("https://drive.google.com/file/d/1jtv03u6l0tEWGeCBSApKeJRUmOEsB-AO/view?usp=drivesdk","Rimta Terra Rosq")</f>
        <v>Rimta Terra Rosq</v>
      </c>
      <c r="L359" s="4" t="s">
        <v>2243</v>
      </c>
    </row>
    <row r="360">
      <c r="A360" s="3">
        <v>44446.381683750005</v>
      </c>
      <c r="B360" s="4" t="s">
        <v>2272</v>
      </c>
      <c r="C360" s="4" t="s">
        <v>2273</v>
      </c>
      <c r="D360" s="5" t="s">
        <v>2274</v>
      </c>
      <c r="E360" s="4" t="s">
        <v>6</v>
      </c>
      <c r="G360" s="4" t="s">
        <v>236</v>
      </c>
      <c r="H360" s="4" t="s">
        <v>2275</v>
      </c>
      <c r="I360" s="4" t="s">
        <v>2276</v>
      </c>
      <c r="J360" s="6" t="s">
        <v>2277</v>
      </c>
      <c r="K360" s="7" t="str">
        <f>HYPERLINK("https://drive.google.com/file/d/15JfioodG6QYmmp3xgugtqxPEljS6lRVF/view?usp=drivesdk","Lambert Johan Ichsan")</f>
        <v>Lambert Johan Ichsan</v>
      </c>
      <c r="L360" s="4" t="s">
        <v>1987</v>
      </c>
    </row>
    <row r="361">
      <c r="A361" s="3">
        <v>44446.38170327546</v>
      </c>
      <c r="B361" s="4" t="s">
        <v>2278</v>
      </c>
      <c r="C361" s="4" t="s">
        <v>2279</v>
      </c>
      <c r="D361" s="5" t="s">
        <v>2280</v>
      </c>
      <c r="E361" s="4" t="s">
        <v>6</v>
      </c>
      <c r="G361" s="4" t="s">
        <v>282</v>
      </c>
      <c r="I361" s="4" t="s">
        <v>2281</v>
      </c>
      <c r="J361" s="6" t="s">
        <v>2282</v>
      </c>
      <c r="K361" s="7" t="str">
        <f>HYPERLINK("https://drive.google.com/file/d/1rNuOv1DwwXCaecnsmgNy2-iR0Vf2-WY_/view?usp=drivesdk","Lillys Betty Yuliawati")</f>
        <v>Lillys Betty Yuliawati</v>
      </c>
      <c r="L361" s="4" t="s">
        <v>2243</v>
      </c>
    </row>
    <row r="362">
      <c r="A362" s="3">
        <v>44446.38174119213</v>
      </c>
      <c r="B362" s="4" t="s">
        <v>2283</v>
      </c>
      <c r="C362" s="4" t="s">
        <v>2284</v>
      </c>
      <c r="D362" s="5" t="s">
        <v>2285</v>
      </c>
      <c r="E362" s="4" t="s">
        <v>6</v>
      </c>
      <c r="G362" s="4" t="s">
        <v>2286</v>
      </c>
      <c r="H362" s="4" t="s">
        <v>2287</v>
      </c>
      <c r="I362" s="4" t="s">
        <v>2288</v>
      </c>
      <c r="J362" s="6" t="s">
        <v>2289</v>
      </c>
      <c r="K362" s="7" t="str">
        <f>HYPERLINK("https://drive.google.com/file/d/1uEL8nLyh-_aNBjEaK7zugo9v2tQOo7Di/view?usp=drivesdk","ANDREAS DAMAR DANA EKANANDA")</f>
        <v>ANDREAS DAMAR DANA EKANANDA</v>
      </c>
      <c r="L362" s="4" t="s">
        <v>1987</v>
      </c>
    </row>
    <row r="363">
      <c r="A363" s="3">
        <v>44446.38174708333</v>
      </c>
      <c r="B363" s="4" t="s">
        <v>2290</v>
      </c>
      <c r="C363" s="4" t="s">
        <v>2291</v>
      </c>
      <c r="D363" s="5" t="s">
        <v>2292</v>
      </c>
      <c r="E363" s="4" t="s">
        <v>5</v>
      </c>
      <c r="F363" s="4" t="s">
        <v>2293</v>
      </c>
      <c r="H363" s="4" t="s">
        <v>2294</v>
      </c>
      <c r="I363" s="4" t="s">
        <v>2295</v>
      </c>
      <c r="J363" s="6" t="s">
        <v>2296</v>
      </c>
      <c r="K363" s="7" t="str">
        <f>HYPERLINK("https://drive.google.com/file/d/1bAaXBNzfNOgf6juvSkfJV8DycWiKR3e2/view?usp=drivesdk","EVA IRAWATI, SP")</f>
        <v>EVA IRAWATI, SP</v>
      </c>
      <c r="L363" s="4" t="s">
        <v>2243</v>
      </c>
    </row>
    <row r="364">
      <c r="A364" s="3">
        <v>44446.3817578125</v>
      </c>
      <c r="B364" s="4" t="s">
        <v>2297</v>
      </c>
      <c r="C364" s="4" t="s">
        <v>2298</v>
      </c>
      <c r="D364" s="5" t="s">
        <v>2299</v>
      </c>
      <c r="E364" s="4" t="s">
        <v>6</v>
      </c>
      <c r="G364" s="4" t="s">
        <v>122</v>
      </c>
      <c r="I364" s="4" t="s">
        <v>2300</v>
      </c>
      <c r="J364" s="6" t="s">
        <v>2301</v>
      </c>
      <c r="K364" s="7" t="str">
        <f>HYPERLINK("https://drive.google.com/file/d/1T3jQ6yLGPn-OAdw8G4CkoS22EPMqA7LD/view?usp=drivesdk","IVO RAGIL PRIYATNO")</f>
        <v>IVO RAGIL PRIYATNO</v>
      </c>
      <c r="L364" s="4" t="s">
        <v>2243</v>
      </c>
    </row>
    <row r="365">
      <c r="A365" s="3">
        <v>44446.38179332176</v>
      </c>
      <c r="B365" s="4" t="s">
        <v>2302</v>
      </c>
      <c r="C365" s="4" t="s">
        <v>2303</v>
      </c>
      <c r="D365" s="5" t="s">
        <v>2304</v>
      </c>
      <c r="E365" s="4" t="s">
        <v>5</v>
      </c>
      <c r="F365" s="4" t="s">
        <v>15</v>
      </c>
      <c r="H365" s="4" t="s">
        <v>2305</v>
      </c>
      <c r="I365" s="4" t="s">
        <v>2306</v>
      </c>
      <c r="J365" s="6" t="s">
        <v>2307</v>
      </c>
      <c r="K365" s="7" t="str">
        <f>HYPERLINK("https://drive.google.com/file/d/1CiozO6wGPOenAXbz6RL1Nzxazc64kKkH/view?usp=drivesdk","Wiwi Sutiwi")</f>
        <v>Wiwi Sutiwi</v>
      </c>
      <c r="L365" s="4" t="s">
        <v>2243</v>
      </c>
    </row>
    <row r="366">
      <c r="A366" s="3">
        <v>44446.38180173611</v>
      </c>
      <c r="B366" s="4" t="s">
        <v>2308</v>
      </c>
      <c r="C366" s="4" t="s">
        <v>2309</v>
      </c>
      <c r="D366" s="5" t="s">
        <v>2310</v>
      </c>
      <c r="E366" s="4" t="s">
        <v>5</v>
      </c>
      <c r="F366" s="4" t="s">
        <v>15</v>
      </c>
      <c r="H366" s="4" t="s">
        <v>222</v>
      </c>
      <c r="I366" s="4" t="s">
        <v>2311</v>
      </c>
      <c r="J366" s="6" t="s">
        <v>2312</v>
      </c>
      <c r="K366" s="7" t="str">
        <f>HYPERLINK("https://drive.google.com/file/d/1rDF4mkYgyEel33kTalqYAGqIjQRkLVZS/view?usp=drivesdk","DEWI AYUNDADARI, ST")</f>
        <v>DEWI AYUNDADARI, ST</v>
      </c>
      <c r="L366" s="4" t="s">
        <v>2243</v>
      </c>
    </row>
    <row r="367">
      <c r="A367" s="3">
        <v>44446.38183261574</v>
      </c>
      <c r="B367" s="4" t="s">
        <v>2313</v>
      </c>
      <c r="C367" s="4" t="s">
        <v>2314</v>
      </c>
      <c r="D367" s="4" t="s">
        <v>2315</v>
      </c>
      <c r="E367" s="4" t="s">
        <v>6</v>
      </c>
      <c r="F367" s="4" t="s">
        <v>2316</v>
      </c>
      <c r="G367" s="4" t="s">
        <v>2317</v>
      </c>
      <c r="H367" s="4" t="s">
        <v>2318</v>
      </c>
      <c r="I367" s="4" t="s">
        <v>2319</v>
      </c>
      <c r="J367" s="6" t="s">
        <v>2320</v>
      </c>
      <c r="K367" s="7" t="str">
        <f>HYPERLINK("https://drive.google.com/file/d/1evFn9YddhjyNGZpRpvMk-53s-VAg4HsR/view?usp=drivesdk","Supriyadi, S. TP")</f>
        <v>Supriyadi, S. TP</v>
      </c>
      <c r="L367" s="4" t="s">
        <v>2243</v>
      </c>
    </row>
    <row r="368">
      <c r="A368" s="3">
        <v>44446.381839050926</v>
      </c>
      <c r="B368" s="4" t="s">
        <v>2321</v>
      </c>
      <c r="C368" s="4" t="s">
        <v>2322</v>
      </c>
      <c r="D368" s="5" t="s">
        <v>2323</v>
      </c>
      <c r="E368" s="4" t="s">
        <v>5</v>
      </c>
      <c r="F368" s="4" t="s">
        <v>55</v>
      </c>
      <c r="H368" s="4" t="s">
        <v>318</v>
      </c>
      <c r="I368" s="4" t="s">
        <v>2324</v>
      </c>
      <c r="J368" s="6" t="s">
        <v>2325</v>
      </c>
      <c r="K368" s="7" t="str">
        <f>HYPERLINK("https://drive.google.com/file/d/15pFPdsDOzqFmmj4sJAO4YjWusxXn_fQ1/view?usp=drivesdk","Dr.Ir.Syarif Husen.MP.")</f>
        <v>Dr.Ir.Syarif Husen.MP.</v>
      </c>
      <c r="L368" s="4" t="s">
        <v>2243</v>
      </c>
    </row>
    <row r="369">
      <c r="A369" s="3">
        <v>44446.38187074074</v>
      </c>
      <c r="B369" s="4" t="s">
        <v>2326</v>
      </c>
      <c r="C369" s="4" t="s">
        <v>2327</v>
      </c>
      <c r="D369" s="5" t="s">
        <v>2328</v>
      </c>
      <c r="E369" s="4" t="s">
        <v>5</v>
      </c>
      <c r="F369" s="4" t="s">
        <v>15</v>
      </c>
      <c r="I369" s="4" t="s">
        <v>2329</v>
      </c>
      <c r="J369" s="6" t="s">
        <v>2330</v>
      </c>
      <c r="K369" s="7" t="str">
        <f>HYPERLINK("https://drive.google.com/file/d/1NSG0prfIeEtyuT17NgIlabTl-EY_NcrY/view?usp=drivesdk","Samsuri, SP")</f>
        <v>Samsuri, SP</v>
      </c>
      <c r="L369" s="4" t="s">
        <v>2243</v>
      </c>
    </row>
    <row r="370">
      <c r="A370" s="3">
        <v>44446.38190798611</v>
      </c>
      <c r="B370" s="4" t="s">
        <v>2331</v>
      </c>
      <c r="C370" s="4" t="s">
        <v>2332</v>
      </c>
      <c r="D370" s="5" t="s">
        <v>2333</v>
      </c>
      <c r="E370" s="4" t="s">
        <v>5</v>
      </c>
      <c r="F370" s="4" t="s">
        <v>2334</v>
      </c>
      <c r="I370" s="4" t="s">
        <v>2335</v>
      </c>
      <c r="J370" s="6" t="s">
        <v>2336</v>
      </c>
      <c r="K370" s="7" t="str">
        <f>HYPERLINK("https://drive.google.com/file/d/1QXiJ0tdPp6rrKJxC0qMkFaBAwIhJb98M/view?usp=drivesdk","Saryati")</f>
        <v>Saryati</v>
      </c>
      <c r="L370" s="4" t="s">
        <v>2337</v>
      </c>
    </row>
    <row r="371">
      <c r="A371" s="3">
        <v>44446.38191109954</v>
      </c>
      <c r="B371" s="4" t="s">
        <v>2338</v>
      </c>
      <c r="C371" s="4" t="s">
        <v>2339</v>
      </c>
      <c r="D371" s="5" t="s">
        <v>2340</v>
      </c>
      <c r="E371" s="4" t="s">
        <v>5</v>
      </c>
      <c r="F371" s="4" t="s">
        <v>2341</v>
      </c>
      <c r="H371" s="4" t="s">
        <v>2342</v>
      </c>
      <c r="I371" s="4" t="s">
        <v>2343</v>
      </c>
      <c r="J371" s="6" t="s">
        <v>2344</v>
      </c>
      <c r="K371" s="7" t="str">
        <f>HYPERLINK("https://drive.google.com/file/d/1IdEf_UYoiMbf8Pv98kMa8yDJn8fQ7bCN/view?usp=drivesdk","ZULFADLI, S.E.")</f>
        <v>ZULFADLI, S.E.</v>
      </c>
      <c r="L371" s="4" t="s">
        <v>2243</v>
      </c>
    </row>
    <row r="372">
      <c r="A372" s="3">
        <v>44446.381932199074</v>
      </c>
      <c r="B372" s="4" t="s">
        <v>2345</v>
      </c>
      <c r="C372" s="4" t="s">
        <v>2346</v>
      </c>
      <c r="D372" s="5" t="s">
        <v>2347</v>
      </c>
      <c r="E372" s="4" t="s">
        <v>5</v>
      </c>
      <c r="F372" s="4" t="s">
        <v>70</v>
      </c>
      <c r="H372" s="4" t="s">
        <v>48</v>
      </c>
      <c r="I372" s="4" t="s">
        <v>2348</v>
      </c>
      <c r="J372" s="6" t="s">
        <v>2349</v>
      </c>
      <c r="K372" s="7" t="str">
        <f>HYPERLINK("https://drive.google.com/file/d/1J-OX_7AhKO8RZJZxW4unF0FtKP9qaX9-/view?usp=drivesdk","Ir. NARULITA WAHJUNI")</f>
        <v>Ir. NARULITA WAHJUNI</v>
      </c>
      <c r="L372" s="4" t="s">
        <v>2243</v>
      </c>
    </row>
    <row r="373">
      <c r="A373" s="3">
        <v>44446.381979768514</v>
      </c>
      <c r="B373" s="4" t="s">
        <v>2350</v>
      </c>
      <c r="C373" s="4" t="s">
        <v>2351</v>
      </c>
      <c r="D373" s="5" t="s">
        <v>2352</v>
      </c>
      <c r="E373" s="4" t="s">
        <v>5</v>
      </c>
      <c r="F373" s="4" t="s">
        <v>2353</v>
      </c>
      <c r="H373" s="4" t="s">
        <v>805</v>
      </c>
      <c r="I373" s="4" t="s">
        <v>2354</v>
      </c>
      <c r="J373" s="6" t="s">
        <v>2355</v>
      </c>
      <c r="K373" s="7" t="str">
        <f>HYPERLINK("https://drive.google.com/file/d/1CAnnYui9ymFinBXpeFMZtfTZm_M6bW6W/view?usp=drivesdk","Meira Santika, SP,MM")</f>
        <v>Meira Santika, SP,MM</v>
      </c>
      <c r="L373" s="4" t="s">
        <v>2243</v>
      </c>
    </row>
    <row r="374">
      <c r="A374" s="3">
        <v>44446.382159988425</v>
      </c>
      <c r="B374" s="4" t="s">
        <v>2356</v>
      </c>
      <c r="C374" s="4" t="s">
        <v>2357</v>
      </c>
      <c r="D374" s="5" t="s">
        <v>2358</v>
      </c>
      <c r="E374" s="4" t="s">
        <v>5</v>
      </c>
      <c r="F374" s="4" t="s">
        <v>15</v>
      </c>
      <c r="H374" s="4" t="s">
        <v>602</v>
      </c>
      <c r="I374" s="4" t="s">
        <v>2359</v>
      </c>
      <c r="J374" s="6" t="s">
        <v>2360</v>
      </c>
      <c r="K374" s="7" t="str">
        <f>HYPERLINK("https://drive.google.com/file/d/1zQcunbUmAgniMevzA4CfmKaDDZUdBZw4/view?usp=drivesdk","Suzani Mukti Ristanti, SP")</f>
        <v>Suzani Mukti Ristanti, SP</v>
      </c>
      <c r="L374" s="4" t="s">
        <v>2243</v>
      </c>
    </row>
    <row r="375">
      <c r="A375" s="3">
        <v>44446.38217755787</v>
      </c>
      <c r="B375" s="4" t="s">
        <v>2361</v>
      </c>
      <c r="C375" s="4" t="s">
        <v>2362</v>
      </c>
      <c r="D375" s="5" t="s">
        <v>2363</v>
      </c>
      <c r="E375" s="4" t="s">
        <v>5</v>
      </c>
      <c r="F375" s="4" t="s">
        <v>15</v>
      </c>
      <c r="H375" s="4" t="s">
        <v>2142</v>
      </c>
      <c r="I375" s="4" t="s">
        <v>2364</v>
      </c>
      <c r="J375" s="6" t="s">
        <v>2365</v>
      </c>
      <c r="K375" s="7" t="str">
        <f>HYPERLINK("https://drive.google.com/file/d/1Qk7_YwRZNHb5YOFym1QZilaFLrWKsvvt/view?usp=drivesdk","Umar")</f>
        <v>Umar</v>
      </c>
      <c r="L375" s="4" t="s">
        <v>2243</v>
      </c>
    </row>
    <row r="376">
      <c r="A376" s="3">
        <v>44446.38217813657</v>
      </c>
      <c r="B376" s="4" t="s">
        <v>2366</v>
      </c>
      <c r="C376" s="4" t="s">
        <v>2367</v>
      </c>
      <c r="D376" s="5" t="s">
        <v>2368</v>
      </c>
      <c r="E376" s="4" t="s">
        <v>5</v>
      </c>
      <c r="F376" s="4" t="s">
        <v>2369</v>
      </c>
      <c r="I376" s="4" t="s">
        <v>2370</v>
      </c>
      <c r="J376" s="6" t="s">
        <v>2371</v>
      </c>
      <c r="K376" s="7" t="str">
        <f>HYPERLINK("https://drive.google.com/file/d/1_EO34Ska_OxnjxS6YTf7ccFgQRba9DbZ/view?usp=drivesdk","DADANG HARISUDDIN")</f>
        <v>DADANG HARISUDDIN</v>
      </c>
      <c r="L376" s="4" t="s">
        <v>2243</v>
      </c>
    </row>
    <row r="377">
      <c r="A377" s="3">
        <v>44446.38219800926</v>
      </c>
      <c r="B377" s="4" t="s">
        <v>2372</v>
      </c>
      <c r="C377" s="4" t="s">
        <v>2373</v>
      </c>
      <c r="D377" s="5" t="s">
        <v>2374</v>
      </c>
      <c r="E377" s="4" t="s">
        <v>5</v>
      </c>
      <c r="F377" s="4" t="s">
        <v>15</v>
      </c>
      <c r="H377" s="4" t="s">
        <v>2375</v>
      </c>
      <c r="I377" s="4" t="s">
        <v>2376</v>
      </c>
      <c r="J377" s="6" t="s">
        <v>2377</v>
      </c>
      <c r="K377" s="7" t="str">
        <f>HYPERLINK("https://drive.google.com/file/d/1U3b6d3PVuYf2ygIrCPpbF6Smed_8omei/view?usp=drivesdk","LATIF NUR EFFENDI, S.P")</f>
        <v>LATIF NUR EFFENDI, S.P</v>
      </c>
      <c r="L377" s="4" t="s">
        <v>2243</v>
      </c>
    </row>
    <row r="378">
      <c r="A378" s="3">
        <v>44446.38221329861</v>
      </c>
      <c r="B378" s="4" t="s">
        <v>2378</v>
      </c>
      <c r="C378" s="4" t="s">
        <v>2379</v>
      </c>
      <c r="D378" s="5" t="s">
        <v>2380</v>
      </c>
      <c r="E378" s="4" t="s">
        <v>5</v>
      </c>
      <c r="F378" s="4" t="s">
        <v>15</v>
      </c>
      <c r="G378" s="4" t="s">
        <v>122</v>
      </c>
      <c r="H378" s="4" t="s">
        <v>2381</v>
      </c>
      <c r="I378" s="4" t="s">
        <v>2382</v>
      </c>
      <c r="J378" s="6" t="s">
        <v>2383</v>
      </c>
      <c r="K378" s="7" t="str">
        <f>HYPERLINK("https://drive.google.com/file/d/1cRk5rzWBTRSz8wtCmsDtEkD7o13PPn_L/view?usp=drivesdk","Muhamad Abdul Rahman")</f>
        <v>Muhamad Abdul Rahman</v>
      </c>
      <c r="L378" s="4" t="s">
        <v>2243</v>
      </c>
    </row>
    <row r="379">
      <c r="A379" s="3">
        <v>44446.382225810186</v>
      </c>
      <c r="B379" s="4" t="s">
        <v>2384</v>
      </c>
      <c r="C379" s="4" t="s">
        <v>2385</v>
      </c>
      <c r="D379" s="5" t="s">
        <v>2386</v>
      </c>
      <c r="E379" s="4" t="s">
        <v>5</v>
      </c>
      <c r="H379" s="4" t="s">
        <v>1448</v>
      </c>
      <c r="I379" s="4" t="s">
        <v>2387</v>
      </c>
      <c r="J379" s="6" t="s">
        <v>2388</v>
      </c>
      <c r="K379" s="7" t="str">
        <f>HYPERLINK("https://drive.google.com/file/d/1TJSwcai88cCCk2cAi_BKZC3bxqVv15JY/view?usp=drivesdk","Ir. Asmaniar, M. Si")</f>
        <v>Ir. Asmaniar, M. Si</v>
      </c>
      <c r="L379" s="4" t="s">
        <v>2243</v>
      </c>
    </row>
    <row r="380">
      <c r="A380" s="3">
        <v>44446.38223846065</v>
      </c>
      <c r="B380" s="4" t="s">
        <v>2389</v>
      </c>
      <c r="C380" s="4" t="s">
        <v>2390</v>
      </c>
      <c r="D380" s="5" t="s">
        <v>2391</v>
      </c>
      <c r="E380" s="4" t="s">
        <v>5</v>
      </c>
      <c r="F380" s="4" t="s">
        <v>1272</v>
      </c>
      <c r="H380" s="4" t="s">
        <v>2392</v>
      </c>
      <c r="I380" s="4" t="s">
        <v>2393</v>
      </c>
      <c r="J380" s="6" t="s">
        <v>2394</v>
      </c>
      <c r="K380" s="7" t="str">
        <f>HYPERLINK("https://drive.google.com/file/d/10ux3PfLjAZWoNsHQZA1wcNTShKAhb1rN/view?usp=drivesdk","Ir. Sri Hadiati, MP")</f>
        <v>Ir. Sri Hadiati, MP</v>
      </c>
      <c r="L380" s="4" t="s">
        <v>2395</v>
      </c>
    </row>
    <row r="381">
      <c r="A381" s="3">
        <v>44446.38226351852</v>
      </c>
      <c r="B381" s="4" t="s">
        <v>2396</v>
      </c>
      <c r="C381" s="4" t="s">
        <v>2397</v>
      </c>
      <c r="D381" s="5" t="s">
        <v>2398</v>
      </c>
      <c r="E381" s="4" t="s">
        <v>6</v>
      </c>
      <c r="G381" s="4" t="s">
        <v>282</v>
      </c>
      <c r="H381" s="4" t="s">
        <v>1266</v>
      </c>
      <c r="I381" s="4" t="s">
        <v>2399</v>
      </c>
      <c r="J381" s="6" t="s">
        <v>2400</v>
      </c>
      <c r="K381" s="7" t="str">
        <f>HYPERLINK("https://drive.google.com/file/d/1SabP0hVBXnRW9eyNdh1OKJr61U8wDp6j/view?usp=drivesdk","Dina Nathalia Syabarudin, S.E.")</f>
        <v>Dina Nathalia Syabarudin, S.E.</v>
      </c>
      <c r="L381" s="4" t="s">
        <v>2243</v>
      </c>
    </row>
    <row r="382">
      <c r="A382" s="3">
        <v>44446.38229340278</v>
      </c>
      <c r="B382" s="4" t="s">
        <v>2401</v>
      </c>
      <c r="C382" s="4" t="s">
        <v>2402</v>
      </c>
      <c r="D382" s="5" t="s">
        <v>2403</v>
      </c>
      <c r="E382" s="4" t="s">
        <v>5</v>
      </c>
      <c r="F382" s="4" t="s">
        <v>70</v>
      </c>
      <c r="H382" s="4" t="s">
        <v>2404</v>
      </c>
      <c r="I382" s="4" t="s">
        <v>2405</v>
      </c>
      <c r="J382" s="6" t="s">
        <v>2406</v>
      </c>
      <c r="K382" s="7" t="str">
        <f>HYPERLINK("https://drive.google.com/file/d/1DyqggFnykvmAjhbgAMCxPn3Crfc4Oo0N/view?usp=drivesdk","ELVITA KHAIRAWATI,SP")</f>
        <v>ELVITA KHAIRAWATI,SP</v>
      </c>
      <c r="L382" s="4" t="s">
        <v>2243</v>
      </c>
    </row>
    <row r="383">
      <c r="A383" s="3">
        <v>44446.38231671296</v>
      </c>
      <c r="B383" s="4" t="s">
        <v>2407</v>
      </c>
      <c r="C383" s="4" t="s">
        <v>2408</v>
      </c>
      <c r="D383" s="5" t="s">
        <v>2409</v>
      </c>
      <c r="E383" s="4" t="s">
        <v>6</v>
      </c>
      <c r="G383" s="4" t="s">
        <v>2410</v>
      </c>
      <c r="H383" s="4" t="s">
        <v>222</v>
      </c>
      <c r="I383" s="4" t="s">
        <v>2411</v>
      </c>
      <c r="J383" s="6" t="s">
        <v>2412</v>
      </c>
      <c r="K383" s="7" t="str">
        <f>HYPERLINK("https://drive.google.com/file/d/17fOj3QiE9d90-cLv9w6O-DmgciwXfzkp/view?usp=drivesdk","Yudistira Cahya Mulyana ")</f>
        <v>Yudistira Cahya Mulyana </v>
      </c>
      <c r="L383" s="4" t="s">
        <v>2243</v>
      </c>
    </row>
    <row r="384">
      <c r="A384" s="3">
        <v>44446.382334884256</v>
      </c>
      <c r="B384" s="4" t="s">
        <v>1738</v>
      </c>
      <c r="C384" s="4" t="s">
        <v>1739</v>
      </c>
      <c r="D384" s="5" t="s">
        <v>1740</v>
      </c>
      <c r="E384" s="4" t="s">
        <v>5</v>
      </c>
      <c r="F384" s="4" t="s">
        <v>70</v>
      </c>
      <c r="H384" s="4" t="s">
        <v>1741</v>
      </c>
      <c r="I384" s="4" t="s">
        <v>2413</v>
      </c>
      <c r="J384" s="6" t="s">
        <v>2414</v>
      </c>
      <c r="K384" s="7" t="str">
        <f>HYPERLINK("https://drive.google.com/file/d/1KJQBFnXn80b5RPCtJYkp-dTYjSQz_oqk/view?usp=drivesdk","NURHIDAYAT A.Md")</f>
        <v>NURHIDAYAT A.Md</v>
      </c>
      <c r="L384" s="4" t="s">
        <v>2395</v>
      </c>
    </row>
    <row r="385">
      <c r="A385" s="3">
        <v>44446.382349340274</v>
      </c>
      <c r="B385" s="4" t="s">
        <v>2415</v>
      </c>
      <c r="C385" s="4" t="s">
        <v>2416</v>
      </c>
      <c r="D385" s="5" t="s">
        <v>2417</v>
      </c>
      <c r="E385" s="4" t="s">
        <v>5</v>
      </c>
      <c r="F385" s="4" t="s">
        <v>15</v>
      </c>
      <c r="H385" s="4" t="s">
        <v>48</v>
      </c>
      <c r="I385" s="4" t="s">
        <v>2418</v>
      </c>
      <c r="J385" s="6" t="s">
        <v>2419</v>
      </c>
      <c r="K385" s="7" t="str">
        <f>HYPERLINK("https://drive.google.com/file/d/1R5OGL8ZKrlqyyuA_Pq_fhMoy0wnlY90T/view?usp=drivesdk","MUHLIS, SP")</f>
        <v>MUHLIS, SP</v>
      </c>
      <c r="L385" s="4" t="s">
        <v>2243</v>
      </c>
    </row>
    <row r="386">
      <c r="A386" s="3">
        <v>44446.38237856481</v>
      </c>
      <c r="B386" s="4" t="s">
        <v>2420</v>
      </c>
      <c r="C386" s="4" t="s">
        <v>2421</v>
      </c>
      <c r="D386" s="5" t="s">
        <v>2422</v>
      </c>
      <c r="E386" s="4" t="s">
        <v>5</v>
      </c>
      <c r="H386" s="4" t="s">
        <v>222</v>
      </c>
      <c r="I386" s="4" t="s">
        <v>2423</v>
      </c>
      <c r="J386" s="6" t="s">
        <v>2424</v>
      </c>
      <c r="K386" s="7" t="str">
        <f>HYPERLINK("https://drive.google.com/file/d/1V9Q3EzRZd4v0qh3RYEJE-EwLbsq-Dz8N/view?usp=drivesdk","EKO BUDIYANTO.,STP.,MMA")</f>
        <v>EKO BUDIYANTO.,STP.,MMA</v>
      </c>
      <c r="L386" s="4" t="s">
        <v>2243</v>
      </c>
    </row>
    <row r="387">
      <c r="A387" s="3">
        <v>44446.38241337963</v>
      </c>
      <c r="B387" s="4" t="s">
        <v>2425</v>
      </c>
      <c r="C387" s="4" t="s">
        <v>2426</v>
      </c>
      <c r="D387" s="5" t="s">
        <v>2427</v>
      </c>
      <c r="E387" s="4" t="s">
        <v>5</v>
      </c>
      <c r="F387" s="4" t="s">
        <v>70</v>
      </c>
      <c r="H387" s="4" t="s">
        <v>2428</v>
      </c>
      <c r="I387" s="4" t="s">
        <v>2429</v>
      </c>
      <c r="J387" s="6" t="s">
        <v>2430</v>
      </c>
      <c r="K387" s="7" t="str">
        <f>HYPERLINK("https://drive.google.com/file/d/1-Pb6bEgCsWag7OM13laI1_2mKICgjwGF/view?usp=drivesdk","Irnando Sobetra")</f>
        <v>Irnando Sobetra</v>
      </c>
      <c r="L387" s="4" t="s">
        <v>2243</v>
      </c>
    </row>
    <row r="388">
      <c r="A388" s="3">
        <v>44446.38245774306</v>
      </c>
      <c r="B388" s="4" t="s">
        <v>2431</v>
      </c>
      <c r="C388" s="4" t="s">
        <v>2432</v>
      </c>
      <c r="D388" s="5" t="s">
        <v>2433</v>
      </c>
      <c r="E388" s="4" t="s">
        <v>5</v>
      </c>
      <c r="F388" s="4" t="s">
        <v>15</v>
      </c>
      <c r="I388" s="4" t="s">
        <v>2434</v>
      </c>
      <c r="J388" s="6" t="s">
        <v>2435</v>
      </c>
      <c r="K388" s="7" t="str">
        <f>HYPERLINK("https://drive.google.com/file/d/1Xi6x5Ng0LmySDR9Md-63SO9dneptGAWH/view?usp=drivesdk","Maryani")</f>
        <v>Maryani</v>
      </c>
      <c r="L388" s="4" t="s">
        <v>2243</v>
      </c>
    </row>
    <row r="389">
      <c r="A389" s="3">
        <v>44446.38246811343</v>
      </c>
      <c r="B389" s="4" t="s">
        <v>2436</v>
      </c>
      <c r="C389" s="4" t="s">
        <v>2437</v>
      </c>
      <c r="D389" s="5" t="s">
        <v>2438</v>
      </c>
      <c r="E389" s="4" t="s">
        <v>5</v>
      </c>
      <c r="F389" s="4" t="s">
        <v>2439</v>
      </c>
      <c r="H389" s="4" t="s">
        <v>2440</v>
      </c>
      <c r="I389" s="4" t="s">
        <v>2441</v>
      </c>
      <c r="J389" s="6" t="s">
        <v>2442</v>
      </c>
      <c r="K389" s="7" t="str">
        <f>HYPERLINK("https://drive.google.com/file/d/1Z1gM_eUNt-umL4MWX-Jox1VMlMDfeRfe/view?usp=drivesdk","Eni Angriani, SP")</f>
        <v>Eni Angriani, SP</v>
      </c>
      <c r="L389" s="4" t="s">
        <v>2395</v>
      </c>
    </row>
    <row r="390">
      <c r="A390" s="3">
        <v>44446.38248059028</v>
      </c>
      <c r="B390" s="4" t="s">
        <v>2443</v>
      </c>
      <c r="C390" s="4" t="s">
        <v>2444</v>
      </c>
      <c r="D390" s="5" t="s">
        <v>2445</v>
      </c>
      <c r="E390" s="4" t="s">
        <v>6</v>
      </c>
      <c r="G390" s="4" t="s">
        <v>122</v>
      </c>
      <c r="H390" s="4" t="s">
        <v>2446</v>
      </c>
      <c r="I390" s="4" t="s">
        <v>2447</v>
      </c>
      <c r="J390" s="6" t="s">
        <v>2448</v>
      </c>
      <c r="K390" s="7" t="str">
        <f>HYPERLINK("https://drive.google.com/file/d/154TxNH8VbCBxuH9O-Ro1eTpx6-rOOZmU/view?usp=drivesdk","Dimas Angga Permana")</f>
        <v>Dimas Angga Permana</v>
      </c>
      <c r="L390" s="4" t="s">
        <v>2395</v>
      </c>
    </row>
    <row r="391">
      <c r="A391" s="3">
        <v>44446.38248230324</v>
      </c>
      <c r="B391" s="4" t="s">
        <v>2449</v>
      </c>
      <c r="C391" s="4" t="s">
        <v>2450</v>
      </c>
      <c r="D391" s="5" t="s">
        <v>2451</v>
      </c>
      <c r="E391" s="4" t="s">
        <v>5</v>
      </c>
      <c r="F391" s="4" t="s">
        <v>187</v>
      </c>
      <c r="H391" s="4" t="s">
        <v>2452</v>
      </c>
      <c r="I391" s="4" t="s">
        <v>2453</v>
      </c>
      <c r="J391" s="6" t="s">
        <v>2454</v>
      </c>
      <c r="K391" s="7" t="str">
        <f>HYPERLINK("https://drive.google.com/file/d/1-d7UwVT7yjX948CH6K5n623cmX8exfYb/view?usp=drivesdk","Dadun Abdul Kohar, SP.")</f>
        <v>Dadun Abdul Kohar, SP.</v>
      </c>
      <c r="L391" s="4" t="s">
        <v>2395</v>
      </c>
    </row>
    <row r="392">
      <c r="A392" s="3">
        <v>44446.38249391204</v>
      </c>
      <c r="B392" s="4" t="s">
        <v>2455</v>
      </c>
      <c r="C392" s="4" t="s">
        <v>2456</v>
      </c>
      <c r="D392" s="5" t="s">
        <v>2457</v>
      </c>
      <c r="E392" s="4" t="s">
        <v>5</v>
      </c>
      <c r="F392" s="4" t="s">
        <v>70</v>
      </c>
      <c r="H392" s="4" t="s">
        <v>2020</v>
      </c>
      <c r="I392" s="4" t="s">
        <v>2458</v>
      </c>
      <c r="J392" s="6" t="s">
        <v>2459</v>
      </c>
      <c r="K392" s="7" t="str">
        <f>HYPERLINK("https://drive.google.com/file/d/10X9K8CD2wn_y38QnqoteiVlJZteKm1ya/view?usp=drivesdk","Ir. JULES SEMUEL TUMBEL")</f>
        <v>Ir. JULES SEMUEL TUMBEL</v>
      </c>
      <c r="L392" s="4" t="s">
        <v>2395</v>
      </c>
    </row>
    <row r="393">
      <c r="A393" s="3">
        <v>44446.38257534722</v>
      </c>
      <c r="B393" s="4" t="s">
        <v>2460</v>
      </c>
      <c r="C393" s="4" t="s">
        <v>2461</v>
      </c>
      <c r="D393" s="5" t="s">
        <v>2462</v>
      </c>
      <c r="E393" s="4" t="s">
        <v>6</v>
      </c>
      <c r="G393" s="4" t="s">
        <v>122</v>
      </c>
      <c r="H393" s="4" t="s">
        <v>2463</v>
      </c>
      <c r="I393" s="4" t="s">
        <v>2464</v>
      </c>
      <c r="J393" s="6" t="s">
        <v>2465</v>
      </c>
      <c r="K393" s="7" t="str">
        <f>HYPERLINK("https://drive.google.com/file/d/14j-5pr8BOXNS_wpdLpv7vlDprnv2XhuJ/view?usp=drivesdk","AVELIA TRIA AGUSTINA")</f>
        <v>AVELIA TRIA AGUSTINA</v>
      </c>
      <c r="L393" s="4" t="s">
        <v>2395</v>
      </c>
    </row>
    <row r="394">
      <c r="A394" s="3">
        <v>44446.382577349534</v>
      </c>
      <c r="B394" s="4" t="s">
        <v>2466</v>
      </c>
      <c r="C394" s="4" t="s">
        <v>2467</v>
      </c>
      <c r="D394" s="5" t="s">
        <v>2468</v>
      </c>
      <c r="E394" s="4" t="s">
        <v>5</v>
      </c>
      <c r="F394" s="4" t="s">
        <v>70</v>
      </c>
      <c r="H394" s="4" t="s">
        <v>2469</v>
      </c>
      <c r="I394" s="4" t="s">
        <v>2470</v>
      </c>
      <c r="J394" s="6" t="s">
        <v>2471</v>
      </c>
      <c r="K394" s="7" t="str">
        <f>HYPERLINK("https://drive.google.com/file/d/1NiKRRfUBmG_3xjDAVs1m79xBbwbIHDQw/view?usp=drivesdk","UYUN LESMANA ")</f>
        <v>UYUN LESMANA </v>
      </c>
      <c r="L394" s="4" t="s">
        <v>2395</v>
      </c>
    </row>
    <row r="395">
      <c r="A395" s="3">
        <v>44446.38262853009</v>
      </c>
      <c r="B395" s="4" t="s">
        <v>2472</v>
      </c>
      <c r="C395" s="4" t="s">
        <v>2473</v>
      </c>
      <c r="D395" s="5" t="s">
        <v>2474</v>
      </c>
      <c r="E395" s="4" t="s">
        <v>5</v>
      </c>
      <c r="F395" s="4" t="s">
        <v>1272</v>
      </c>
      <c r="H395" s="4" t="s">
        <v>2475</v>
      </c>
      <c r="I395" s="4" t="s">
        <v>2476</v>
      </c>
      <c r="J395" s="6" t="s">
        <v>2477</v>
      </c>
      <c r="K395" s="7" t="str">
        <f>HYPERLINK("https://drive.google.com/file/d/11CQF8wOS9oJkVo094wzQEI1uJGYFDYZK/view?usp=drivesdk","Dea Sylva Lisnandar")</f>
        <v>Dea Sylva Lisnandar</v>
      </c>
      <c r="L395" s="4" t="s">
        <v>2395</v>
      </c>
    </row>
    <row r="396">
      <c r="A396" s="3">
        <v>44446.3826324074</v>
      </c>
      <c r="B396" s="4" t="s">
        <v>2478</v>
      </c>
      <c r="C396" s="4" t="s">
        <v>2479</v>
      </c>
      <c r="D396" s="5" t="s">
        <v>2480</v>
      </c>
      <c r="E396" s="4" t="s">
        <v>5</v>
      </c>
      <c r="F396" s="4" t="s">
        <v>187</v>
      </c>
      <c r="H396" s="4" t="s">
        <v>2481</v>
      </c>
      <c r="I396" s="4" t="s">
        <v>2482</v>
      </c>
      <c r="J396" s="6" t="s">
        <v>2483</v>
      </c>
      <c r="K396" s="7" t="str">
        <f>HYPERLINK("https://drive.google.com/file/d/1Jr83m3bJK_QRclZPQbMpLnvwQakoqq1O/view?usp=drivesdk","YENYEN YENI AGUSTINI")</f>
        <v>YENYEN YENI AGUSTINI</v>
      </c>
      <c r="L396" s="4" t="s">
        <v>2395</v>
      </c>
    </row>
    <row r="397">
      <c r="A397" s="3">
        <v>44446.382636828705</v>
      </c>
      <c r="B397" s="4" t="s">
        <v>2484</v>
      </c>
      <c r="C397" s="4" t="s">
        <v>2485</v>
      </c>
      <c r="D397" s="5" t="s">
        <v>2486</v>
      </c>
      <c r="E397" s="4" t="s">
        <v>5</v>
      </c>
      <c r="F397" s="4" t="s">
        <v>2487</v>
      </c>
      <c r="H397" s="4" t="s">
        <v>615</v>
      </c>
      <c r="I397" s="4" t="s">
        <v>2488</v>
      </c>
      <c r="J397" s="6" t="s">
        <v>2489</v>
      </c>
      <c r="K397" s="7" t="str">
        <f>HYPERLINK("https://drive.google.com/file/d/1xo6TcbbMrC7q2O7K6tUaUdumS0aoboTB/view?usp=drivesdk","WIDODO, SST")</f>
        <v>WIDODO, SST</v>
      </c>
      <c r="L397" s="4" t="s">
        <v>2395</v>
      </c>
    </row>
    <row r="398">
      <c r="A398" s="3">
        <v>44446.38268009259</v>
      </c>
      <c r="B398" s="4" t="s">
        <v>2490</v>
      </c>
      <c r="C398" s="4" t="s">
        <v>2491</v>
      </c>
      <c r="D398" s="5" t="s">
        <v>2492</v>
      </c>
      <c r="E398" s="4" t="s">
        <v>5</v>
      </c>
      <c r="F398" s="4" t="s">
        <v>70</v>
      </c>
      <c r="H398" s="4" t="s">
        <v>2493</v>
      </c>
      <c r="I398" s="4" t="s">
        <v>2494</v>
      </c>
      <c r="J398" s="6" t="s">
        <v>2495</v>
      </c>
      <c r="K398" s="7" t="str">
        <f>HYPERLINK("https://drive.google.com/file/d/1E8b6CRnGrOZ9ntLYQ9LZja4asnOXArV5/view?usp=drivesdk","Krisno Lilihata, SP")</f>
        <v>Krisno Lilihata, SP</v>
      </c>
      <c r="L398" s="4" t="s">
        <v>2395</v>
      </c>
    </row>
    <row r="399">
      <c r="A399" s="3">
        <v>44446.38269537037</v>
      </c>
      <c r="B399" s="4" t="s">
        <v>67</v>
      </c>
      <c r="C399" s="4" t="s">
        <v>68</v>
      </c>
      <c r="D399" s="5" t="s">
        <v>69</v>
      </c>
      <c r="E399" s="4" t="s">
        <v>5</v>
      </c>
      <c r="F399" s="4" t="s">
        <v>70</v>
      </c>
      <c r="H399" s="4" t="s">
        <v>2496</v>
      </c>
      <c r="I399" s="4" t="s">
        <v>2497</v>
      </c>
      <c r="J399" s="6" t="s">
        <v>2498</v>
      </c>
      <c r="K399" s="7" t="str">
        <f>HYPERLINK("https://drive.google.com/file/d/1f1fw7rk85-Q3Q-CCqS52GwPIGRznqIbn/view?usp=drivesdk","Sumarso,SP")</f>
        <v>Sumarso,SP</v>
      </c>
      <c r="L399" s="4" t="s">
        <v>2395</v>
      </c>
    </row>
    <row r="400">
      <c r="A400" s="3">
        <v>44446.382696678236</v>
      </c>
      <c r="B400" s="4" t="s">
        <v>2499</v>
      </c>
      <c r="C400" s="4" t="s">
        <v>2500</v>
      </c>
      <c r="D400" s="5" t="s">
        <v>2501</v>
      </c>
      <c r="E400" s="4" t="s">
        <v>5</v>
      </c>
      <c r="F400" s="4" t="s">
        <v>2502</v>
      </c>
      <c r="H400" s="4" t="s">
        <v>1226</v>
      </c>
      <c r="I400" s="4" t="s">
        <v>2503</v>
      </c>
      <c r="J400" s="6" t="s">
        <v>2504</v>
      </c>
      <c r="K400" s="7" t="str">
        <f>HYPERLINK("https://drive.google.com/file/d/1Pz-1bECRjhqbXzn2NbeZUN2kleBI8T1v/view?usp=drivesdk","Uji Suryati, SP")</f>
        <v>Uji Suryati, SP</v>
      </c>
      <c r="L400" s="4" t="s">
        <v>2395</v>
      </c>
    </row>
    <row r="401">
      <c r="A401" s="3">
        <v>44446.38274748843</v>
      </c>
      <c r="B401" s="4" t="s">
        <v>2505</v>
      </c>
      <c r="C401" s="4" t="s">
        <v>2506</v>
      </c>
      <c r="D401" s="5" t="s">
        <v>2507</v>
      </c>
      <c r="E401" s="4" t="s">
        <v>6</v>
      </c>
      <c r="G401" s="4" t="s">
        <v>122</v>
      </c>
      <c r="H401" s="4" t="s">
        <v>2508</v>
      </c>
      <c r="I401" s="4" t="s">
        <v>2509</v>
      </c>
      <c r="J401" s="6" t="s">
        <v>2510</v>
      </c>
      <c r="K401" s="7" t="str">
        <f>HYPERLINK("https://drive.google.com/file/d/1-FZEpN-FFxV3ZSmUZuJHRd12lpbSciGh/view?usp=drivesdk","Cici Nia Dela")</f>
        <v>Cici Nia Dela</v>
      </c>
      <c r="L401" s="4" t="s">
        <v>2395</v>
      </c>
    </row>
    <row r="402">
      <c r="A402" s="3">
        <v>44446.382790821765</v>
      </c>
      <c r="B402" s="4" t="s">
        <v>2511</v>
      </c>
      <c r="C402" s="4" t="s">
        <v>2512</v>
      </c>
      <c r="D402" s="5" t="s">
        <v>2513</v>
      </c>
      <c r="E402" s="4" t="s">
        <v>5</v>
      </c>
      <c r="F402" s="4" t="s">
        <v>70</v>
      </c>
      <c r="H402" s="4" t="s">
        <v>1114</v>
      </c>
      <c r="I402" s="4" t="s">
        <v>2514</v>
      </c>
      <c r="J402" s="6" t="s">
        <v>2515</v>
      </c>
      <c r="K402" s="7" t="str">
        <f>HYPERLINK("https://drive.google.com/file/d/1aMHmyDm8YxtIAblEg8oBzDx7lKWr8eRG/view?usp=drivesdk","SUPRIYANTO")</f>
        <v>SUPRIYANTO</v>
      </c>
      <c r="L402" s="4" t="s">
        <v>2395</v>
      </c>
    </row>
    <row r="403">
      <c r="A403" s="3">
        <v>44446.382795428246</v>
      </c>
      <c r="B403" s="4" t="s">
        <v>2516</v>
      </c>
      <c r="C403" s="4" t="s">
        <v>2517</v>
      </c>
      <c r="D403" s="5" t="s">
        <v>2518</v>
      </c>
      <c r="E403" s="4" t="s">
        <v>6</v>
      </c>
      <c r="G403" s="4" t="s">
        <v>2519</v>
      </c>
      <c r="H403" s="4" t="s">
        <v>2520</v>
      </c>
      <c r="I403" s="4" t="s">
        <v>2521</v>
      </c>
      <c r="J403" s="6" t="s">
        <v>2522</v>
      </c>
      <c r="K403" s="7" t="str">
        <f>HYPERLINK("https://drive.google.com/file/d/1hUGtbfcC2U9-qihELMelXj8n62E3iCNg/view?usp=drivesdk","Andi Djufriady SuloLipu, SP")</f>
        <v>Andi Djufriady SuloLipu, SP</v>
      </c>
      <c r="L403" s="4" t="s">
        <v>2395</v>
      </c>
    </row>
    <row r="404">
      <c r="A404" s="3">
        <v>44446.3828294213</v>
      </c>
      <c r="B404" s="4" t="s">
        <v>2523</v>
      </c>
      <c r="C404" s="4" t="s">
        <v>2524</v>
      </c>
      <c r="D404" s="5" t="s">
        <v>2525</v>
      </c>
      <c r="E404" s="4" t="s">
        <v>5</v>
      </c>
      <c r="F404" s="4" t="s">
        <v>70</v>
      </c>
      <c r="H404" s="4" t="s">
        <v>2526</v>
      </c>
      <c r="I404" s="4" t="s">
        <v>2527</v>
      </c>
      <c r="J404" s="6" t="s">
        <v>2528</v>
      </c>
      <c r="K404" s="7" t="str">
        <f>HYPERLINK("https://drive.google.com/file/d/1JZxqbYfXAVa6ASWdOe9Ls6MlhHkhahny/view?usp=drivesdk","RISKY APRILIASARI, SP")</f>
        <v>RISKY APRILIASARI, SP</v>
      </c>
      <c r="L404" s="4" t="s">
        <v>2395</v>
      </c>
    </row>
    <row r="405">
      <c r="A405" s="3">
        <v>44446.38291163194</v>
      </c>
      <c r="B405" s="4" t="s">
        <v>591</v>
      </c>
      <c r="C405" s="4" t="s">
        <v>592</v>
      </c>
      <c r="D405" s="5" t="s">
        <v>593</v>
      </c>
      <c r="E405" s="4" t="s">
        <v>5</v>
      </c>
      <c r="F405" s="4" t="s">
        <v>70</v>
      </c>
      <c r="H405" s="4" t="s">
        <v>318</v>
      </c>
      <c r="I405" s="4" t="s">
        <v>2529</v>
      </c>
      <c r="J405" s="6" t="s">
        <v>2530</v>
      </c>
      <c r="K405" s="7" t="str">
        <f>HYPERLINK("https://drive.google.com/file/d/1xiLDyA-iI0mR9Pnuc5k0ZZ1XicDjhW0V/view?usp=drivesdk","Emmy Derita Pasaribu, S.P")</f>
        <v>Emmy Derita Pasaribu, S.P</v>
      </c>
      <c r="L405" s="4" t="s">
        <v>2395</v>
      </c>
    </row>
    <row r="406">
      <c r="A406" s="3">
        <v>44446.38292916666</v>
      </c>
      <c r="B406" s="4" t="s">
        <v>2531</v>
      </c>
      <c r="C406" s="4" t="s">
        <v>2532</v>
      </c>
      <c r="D406" s="5" t="s">
        <v>2533</v>
      </c>
      <c r="E406" s="4" t="s">
        <v>5</v>
      </c>
      <c r="F406" s="4" t="s">
        <v>55</v>
      </c>
      <c r="G406" s="4" t="s">
        <v>92</v>
      </c>
      <c r="H406" s="4" t="s">
        <v>1485</v>
      </c>
      <c r="I406" s="4" t="s">
        <v>2534</v>
      </c>
      <c r="J406" s="6" t="s">
        <v>2535</v>
      </c>
      <c r="K406" s="7" t="str">
        <f>HYPERLINK("https://drive.google.com/file/d/1DX5TkhNHUXkYSgBN6ZT6wR85zb8jT8hr/view?usp=drivesdk","Fitri Mahyudi")</f>
        <v>Fitri Mahyudi</v>
      </c>
      <c r="L406" s="4" t="s">
        <v>2395</v>
      </c>
    </row>
    <row r="407">
      <c r="A407" s="3">
        <v>44446.3829427662</v>
      </c>
      <c r="B407" s="4" t="s">
        <v>2536</v>
      </c>
      <c r="C407" s="4" t="s">
        <v>2537</v>
      </c>
      <c r="D407" s="5" t="s">
        <v>2538</v>
      </c>
      <c r="E407" s="4" t="s">
        <v>5</v>
      </c>
      <c r="F407" s="4" t="s">
        <v>70</v>
      </c>
      <c r="H407" s="4" t="s">
        <v>2539</v>
      </c>
      <c r="I407" s="4" t="s">
        <v>2540</v>
      </c>
      <c r="J407" s="6" t="s">
        <v>2541</v>
      </c>
      <c r="K407" s="7" t="str">
        <f>HYPERLINK("https://drive.google.com/file/d/1-_QetwpGU8_1twtZEKVesiPjERYKNKl3/view?usp=drivesdk","Roy Aga Gunawan, SP")</f>
        <v>Roy Aga Gunawan, SP</v>
      </c>
      <c r="L407" s="4" t="s">
        <v>2395</v>
      </c>
    </row>
    <row r="408">
      <c r="A408" s="3">
        <v>44446.38296383102</v>
      </c>
      <c r="B408" s="4" t="s">
        <v>2542</v>
      </c>
      <c r="C408" s="4" t="s">
        <v>2543</v>
      </c>
      <c r="D408" s="5" t="s">
        <v>2544</v>
      </c>
      <c r="E408" s="4" t="s">
        <v>5</v>
      </c>
      <c r="F408" s="4" t="s">
        <v>70</v>
      </c>
      <c r="H408" s="4" t="s">
        <v>2545</v>
      </c>
      <c r="I408" s="4" t="s">
        <v>2546</v>
      </c>
      <c r="J408" s="6" t="s">
        <v>2547</v>
      </c>
      <c r="K408" s="7" t="str">
        <f>HYPERLINK("https://drive.google.com/file/d/1veNHsUfb8hbPuF7VOc3MkWltXLLE0dXY/view?usp=drivesdk","NOVITA NGAMELUBUN, S.P.")</f>
        <v>NOVITA NGAMELUBUN, S.P.</v>
      </c>
      <c r="L408" s="4" t="s">
        <v>2548</v>
      </c>
    </row>
    <row r="409">
      <c r="A409" s="3">
        <v>44446.383009259254</v>
      </c>
      <c r="B409" s="4" t="s">
        <v>2549</v>
      </c>
      <c r="C409" s="4" t="s">
        <v>2550</v>
      </c>
      <c r="D409" s="5" t="s">
        <v>2551</v>
      </c>
      <c r="E409" s="4" t="s">
        <v>5</v>
      </c>
      <c r="F409" s="4" t="s">
        <v>2552</v>
      </c>
      <c r="H409" s="4" t="s">
        <v>947</v>
      </c>
      <c r="I409" s="4" t="s">
        <v>2553</v>
      </c>
      <c r="J409" s="6" t="s">
        <v>2554</v>
      </c>
      <c r="K409" s="7" t="str">
        <f>HYPERLINK("https://drive.google.com/file/d/1PmL90ft3-ieZMYis8SOVUePEnVA03j_4/view?usp=drivesdk","Kayat, SP.")</f>
        <v>Kayat, SP.</v>
      </c>
      <c r="L409" s="4" t="s">
        <v>2395</v>
      </c>
    </row>
    <row r="410">
      <c r="A410" s="3">
        <v>44446.38304706018</v>
      </c>
      <c r="B410" s="4" t="s">
        <v>2555</v>
      </c>
      <c r="C410" s="4" t="s">
        <v>2556</v>
      </c>
      <c r="D410" s="5" t="s">
        <v>2557</v>
      </c>
      <c r="E410" s="4" t="s">
        <v>5</v>
      </c>
      <c r="F410" s="4" t="s">
        <v>15</v>
      </c>
      <c r="H410" s="4" t="s">
        <v>222</v>
      </c>
      <c r="I410" s="4" t="s">
        <v>2558</v>
      </c>
      <c r="J410" s="6" t="s">
        <v>2559</v>
      </c>
      <c r="K410" s="7" t="str">
        <f>HYPERLINK("https://drive.google.com/file/d/1JMtY2L_uv9LKWFLdupFExOLDT8rjazZH/view?usp=drivesdk","Kusmin")</f>
        <v>Kusmin</v>
      </c>
      <c r="L410" s="4" t="s">
        <v>2395</v>
      </c>
    </row>
    <row r="411">
      <c r="A411" s="3">
        <v>44446.383075300924</v>
      </c>
      <c r="B411" s="4" t="s">
        <v>2560</v>
      </c>
      <c r="C411" s="4" t="s">
        <v>2561</v>
      </c>
      <c r="D411" s="5" t="s">
        <v>2562</v>
      </c>
      <c r="E411" s="4" t="s">
        <v>6</v>
      </c>
      <c r="G411" s="4" t="s">
        <v>2563</v>
      </c>
      <c r="H411" s="4" t="s">
        <v>48</v>
      </c>
      <c r="I411" s="4" t="s">
        <v>2564</v>
      </c>
      <c r="J411" s="6" t="s">
        <v>2565</v>
      </c>
      <c r="K411" s="7" t="str">
        <f>HYPERLINK("https://drive.google.com/file/d/108Za7o-WQUUdMT1QyjoZvhxbm6brcdLg/view?usp=drivesdk","Eddy Triatmoko SP.,MP")</f>
        <v>Eddy Triatmoko SP.,MP</v>
      </c>
      <c r="L411" s="4" t="s">
        <v>2395</v>
      </c>
    </row>
    <row r="412">
      <c r="A412" s="3">
        <v>44446.38312885417</v>
      </c>
      <c r="B412" s="4" t="s">
        <v>2566</v>
      </c>
      <c r="C412" s="4" t="s">
        <v>2567</v>
      </c>
      <c r="D412" s="5" t="s">
        <v>2568</v>
      </c>
      <c r="E412" s="4" t="s">
        <v>5</v>
      </c>
      <c r="F412" s="4" t="s">
        <v>70</v>
      </c>
      <c r="H412" s="4" t="s">
        <v>2569</v>
      </c>
      <c r="I412" s="4" t="s">
        <v>2570</v>
      </c>
      <c r="J412" s="6" t="s">
        <v>2571</v>
      </c>
      <c r="K412" s="7" t="str">
        <f>HYPERLINK("https://drive.google.com/file/d/16FnugkWZbd-pbh3XNPNRkgpebIqNpBix/view?usp=drivesdk","WA ODE ANNISA MASNIAR MANGINSI, SP")</f>
        <v>WA ODE ANNISA MASNIAR MANGINSI, SP</v>
      </c>
      <c r="L412" s="4" t="s">
        <v>2395</v>
      </c>
    </row>
    <row r="413">
      <c r="A413" s="3">
        <v>44446.383160439815</v>
      </c>
      <c r="B413" s="4" t="s">
        <v>2572</v>
      </c>
      <c r="C413" s="4" t="s">
        <v>2573</v>
      </c>
      <c r="D413" s="5" t="s">
        <v>2574</v>
      </c>
      <c r="E413" s="4" t="s">
        <v>6</v>
      </c>
      <c r="G413" s="4" t="s">
        <v>122</v>
      </c>
      <c r="H413" s="4" t="s">
        <v>2575</v>
      </c>
      <c r="I413" s="4" t="s">
        <v>2576</v>
      </c>
      <c r="J413" s="6" t="s">
        <v>2577</v>
      </c>
      <c r="K413" s="7" t="str">
        <f>HYPERLINK("https://drive.google.com/file/d/1y9RlEE8GN_Q0jAmVQ51YKWJwngW83B3V/view?usp=drivesdk","LAELA ADYTIA SANI")</f>
        <v>LAELA ADYTIA SANI</v>
      </c>
      <c r="L413" s="4" t="s">
        <v>2548</v>
      </c>
    </row>
    <row r="414">
      <c r="A414" s="3">
        <v>44446.38319605324</v>
      </c>
      <c r="B414" s="4" t="s">
        <v>2578</v>
      </c>
      <c r="C414" s="4" t="s">
        <v>2579</v>
      </c>
      <c r="D414" s="5" t="s">
        <v>2398</v>
      </c>
      <c r="E414" s="4" t="s">
        <v>6</v>
      </c>
      <c r="G414" s="4" t="s">
        <v>282</v>
      </c>
      <c r="H414" s="4" t="s">
        <v>1266</v>
      </c>
      <c r="I414" s="4" t="s">
        <v>2580</v>
      </c>
      <c r="J414" s="6" t="s">
        <v>2581</v>
      </c>
      <c r="K414" s="7" t="str">
        <f>HYPERLINK("https://drive.google.com/file/d/1OSzkg7gXMCFZUQJqm-eCYnchJyGkmPG8/view?usp=drivesdk","Zahra Putri Kirana")</f>
        <v>Zahra Putri Kirana</v>
      </c>
      <c r="L414" s="4" t="s">
        <v>2548</v>
      </c>
    </row>
    <row r="415">
      <c r="A415" s="3">
        <v>44446.38320935185</v>
      </c>
      <c r="B415" s="4" t="s">
        <v>2582</v>
      </c>
      <c r="C415" s="4" t="s">
        <v>2583</v>
      </c>
      <c r="D415" s="5" t="s">
        <v>2584</v>
      </c>
      <c r="E415" s="4" t="s">
        <v>5</v>
      </c>
      <c r="F415" s="4" t="s">
        <v>2585</v>
      </c>
      <c r="H415" s="4" t="s">
        <v>2586</v>
      </c>
      <c r="I415" s="4" t="s">
        <v>2587</v>
      </c>
      <c r="J415" s="6" t="s">
        <v>2588</v>
      </c>
      <c r="K415" s="7" t="str">
        <f>HYPERLINK("https://drive.google.com/file/d/1IIEPbL3ilj6N1YJRaem2ubrjQyTljeFN/view?usp=drivesdk","DENI NUGRAHA")</f>
        <v>DENI NUGRAHA</v>
      </c>
      <c r="L415" s="4" t="s">
        <v>2548</v>
      </c>
    </row>
    <row r="416">
      <c r="A416" s="3">
        <v>44446.38321028935</v>
      </c>
      <c r="B416" s="4" t="s">
        <v>2589</v>
      </c>
      <c r="C416" s="4" t="s">
        <v>2590</v>
      </c>
      <c r="D416" s="5" t="s">
        <v>2591</v>
      </c>
      <c r="E416" s="4" t="s">
        <v>5</v>
      </c>
      <c r="F416" s="4" t="s">
        <v>187</v>
      </c>
      <c r="H416" s="4" t="s">
        <v>2592</v>
      </c>
      <c r="I416" s="4" t="s">
        <v>2593</v>
      </c>
      <c r="J416" s="6" t="s">
        <v>2594</v>
      </c>
      <c r="K416" s="7" t="str">
        <f>HYPERLINK("https://drive.google.com/file/d/1HcAqJtxbaQ263fak-qqg34MlR1ikRp9l/view?usp=drivesdk","Dr. Muhammad Agung Sunusi, SP, M.Si.")</f>
        <v>Dr. Muhammad Agung Sunusi, SP, M.Si.</v>
      </c>
      <c r="L416" s="4" t="s">
        <v>2548</v>
      </c>
    </row>
    <row r="417">
      <c r="A417" s="3">
        <v>44446.38324848379</v>
      </c>
      <c r="B417" s="4" t="s">
        <v>2595</v>
      </c>
      <c r="C417" s="4" t="s">
        <v>2596</v>
      </c>
      <c r="D417" s="5" t="s">
        <v>2597</v>
      </c>
      <c r="E417" s="4" t="s">
        <v>5</v>
      </c>
      <c r="F417" s="4" t="s">
        <v>15</v>
      </c>
      <c r="H417" s="4" t="s">
        <v>2598</v>
      </c>
      <c r="I417" s="4" t="s">
        <v>2599</v>
      </c>
      <c r="J417" s="6" t="s">
        <v>2600</v>
      </c>
      <c r="K417" s="7" t="str">
        <f>HYPERLINK("https://drive.google.com/file/d/1jm6UXfU3smOBigkj1DTludxgBwHExfAb/view?usp=drivesdk","Wahid Sarifudin")</f>
        <v>Wahid Sarifudin</v>
      </c>
      <c r="L417" s="4" t="s">
        <v>2548</v>
      </c>
    </row>
    <row r="418">
      <c r="A418" s="3">
        <v>44446.383250451385</v>
      </c>
      <c r="B418" s="4" t="s">
        <v>2601</v>
      </c>
      <c r="C418" s="4" t="s">
        <v>2416</v>
      </c>
      <c r="D418" s="5" t="s">
        <v>2417</v>
      </c>
      <c r="E418" s="4" t="s">
        <v>5</v>
      </c>
      <c r="F418" s="4" t="s">
        <v>15</v>
      </c>
      <c r="H418" s="4" t="s">
        <v>1035</v>
      </c>
      <c r="I418" s="4" t="s">
        <v>2602</v>
      </c>
      <c r="J418" s="6" t="s">
        <v>2603</v>
      </c>
      <c r="K418" s="7" t="str">
        <f>HYPERLINK("https://drive.google.com/file/d/1B3rPcRGqdsu3f5jBlL6HKEKoEA01olp7/view?usp=drivesdk","Muhlis, Sp")</f>
        <v>Muhlis, Sp</v>
      </c>
      <c r="L418" s="4" t="s">
        <v>2548</v>
      </c>
    </row>
    <row r="419">
      <c r="A419" s="3">
        <v>44446.38333318287</v>
      </c>
      <c r="B419" s="4" t="s">
        <v>2604</v>
      </c>
      <c r="C419" s="4" t="s">
        <v>2605</v>
      </c>
      <c r="D419" s="5" t="s">
        <v>2606</v>
      </c>
      <c r="E419" s="4" t="s">
        <v>5</v>
      </c>
      <c r="F419" s="4" t="s">
        <v>2607</v>
      </c>
      <c r="I419" s="4" t="s">
        <v>2608</v>
      </c>
      <c r="J419" s="6" t="s">
        <v>2609</v>
      </c>
      <c r="K419" s="7" t="str">
        <f>HYPERLINK("https://drive.google.com/file/d/1Px7N66OHhQqu6bmrN1EMYvurZhxlEalp/view?usp=drivesdk","Bambang Puryoko,SP")</f>
        <v>Bambang Puryoko,SP</v>
      </c>
      <c r="L419" s="4" t="s">
        <v>2548</v>
      </c>
    </row>
    <row r="420">
      <c r="A420" s="3">
        <v>44446.383347615745</v>
      </c>
      <c r="B420" s="4" t="s">
        <v>2610</v>
      </c>
      <c r="C420" s="4" t="s">
        <v>2611</v>
      </c>
      <c r="D420" s="5" t="s">
        <v>2612</v>
      </c>
      <c r="E420" s="4" t="s">
        <v>5</v>
      </c>
      <c r="F420" s="4" t="s">
        <v>70</v>
      </c>
      <c r="H420" s="4" t="s">
        <v>2234</v>
      </c>
      <c r="I420" s="4" t="s">
        <v>2613</v>
      </c>
      <c r="J420" s="6" t="s">
        <v>2614</v>
      </c>
      <c r="K420" s="7" t="str">
        <f>HYPERLINK("https://drive.google.com/file/d/1HEuCIWmXn-7IF3MhKjl5pQDUm-uaYgYD/view?usp=drivesdk","YULI ASTINI IRAWATI, SP. ")</f>
        <v>YULI ASTINI IRAWATI, SP. </v>
      </c>
      <c r="L420" s="4" t="s">
        <v>2548</v>
      </c>
    </row>
    <row r="421">
      <c r="A421" s="3">
        <v>44446.383422604165</v>
      </c>
      <c r="B421" s="4" t="s">
        <v>2615</v>
      </c>
      <c r="C421" s="4" t="s">
        <v>2616</v>
      </c>
      <c r="D421" s="5" t="s">
        <v>2617</v>
      </c>
      <c r="E421" s="4" t="s">
        <v>5</v>
      </c>
      <c r="F421" s="4" t="s">
        <v>2618</v>
      </c>
      <c r="H421" s="4" t="s">
        <v>2619</v>
      </c>
      <c r="I421" s="4" t="s">
        <v>2620</v>
      </c>
      <c r="J421" s="6" t="s">
        <v>2621</v>
      </c>
      <c r="K421" s="7" t="str">
        <f>HYPERLINK("https://drive.google.com/file/d/16EsmU9JHrR1ebfDtDAofbL9IkBaPSxmA/view?usp=drivesdk","Muara Sianipar, S.T.")</f>
        <v>Muara Sianipar, S.T.</v>
      </c>
      <c r="L421" s="4" t="s">
        <v>2548</v>
      </c>
    </row>
    <row r="422">
      <c r="A422" s="3">
        <v>44446.38346216435</v>
      </c>
      <c r="B422" s="4" t="s">
        <v>2622</v>
      </c>
      <c r="C422" s="4" t="s">
        <v>2623</v>
      </c>
      <c r="D422" s="5" t="s">
        <v>2624</v>
      </c>
      <c r="E422" s="4" t="s">
        <v>5</v>
      </c>
      <c r="F422" s="4" t="s">
        <v>70</v>
      </c>
      <c r="H422" s="4" t="s">
        <v>2625</v>
      </c>
      <c r="I422" s="4" t="s">
        <v>2626</v>
      </c>
      <c r="J422" s="6" t="s">
        <v>2627</v>
      </c>
      <c r="K422" s="7" t="str">
        <f>HYPERLINK("https://drive.google.com/file/d/1FFiSQnK5oSDIIcnEGU9vtpgUAZjqoBy-/view?usp=drivesdk","Agustinus Gunawan Setyadi, SP")</f>
        <v>Agustinus Gunawan Setyadi, SP</v>
      </c>
      <c r="L422" s="4" t="s">
        <v>2548</v>
      </c>
    </row>
    <row r="423">
      <c r="A423" s="3">
        <v>44446.3834790625</v>
      </c>
      <c r="B423" s="4" t="s">
        <v>2628</v>
      </c>
      <c r="C423" s="4" t="s">
        <v>2629</v>
      </c>
      <c r="D423" s="5" t="s">
        <v>2630</v>
      </c>
      <c r="E423" s="4" t="s">
        <v>5</v>
      </c>
      <c r="F423" s="4" t="s">
        <v>70</v>
      </c>
      <c r="H423" s="4" t="s">
        <v>754</v>
      </c>
      <c r="I423" s="4" t="s">
        <v>2631</v>
      </c>
      <c r="J423" s="6" t="s">
        <v>2632</v>
      </c>
      <c r="K423" s="7" t="str">
        <f>HYPERLINK("https://drive.google.com/file/d/1TjkLMuCGahbyTVuNdTZ8ie0yJZ_oh6uo/view?usp=drivesdk","KHAIRUNNISAK")</f>
        <v>KHAIRUNNISAK</v>
      </c>
      <c r="L423" s="4" t="s">
        <v>2548</v>
      </c>
    </row>
    <row r="424">
      <c r="A424" s="3">
        <v>44446.383521145835</v>
      </c>
      <c r="B424" s="4" t="s">
        <v>2633</v>
      </c>
      <c r="C424" s="4" t="s">
        <v>2634</v>
      </c>
      <c r="D424" s="5" t="s">
        <v>2635</v>
      </c>
      <c r="E424" s="4" t="s">
        <v>5</v>
      </c>
      <c r="H424" s="4" t="s">
        <v>2636</v>
      </c>
      <c r="I424" s="4" t="s">
        <v>2637</v>
      </c>
      <c r="J424" s="6" t="s">
        <v>2638</v>
      </c>
      <c r="K424" s="7" t="str">
        <f>HYPERLINK("https://drive.google.com/file/d/1FPUOJbPska2p3SuuQ4xEnM6SZYTBP7u_/view?usp=drivesdk","KARTINA, SE")</f>
        <v>KARTINA, SE</v>
      </c>
      <c r="L424" s="4" t="s">
        <v>2548</v>
      </c>
    </row>
    <row r="425">
      <c r="A425" s="3">
        <v>44446.383526944446</v>
      </c>
      <c r="B425" s="4" t="s">
        <v>2639</v>
      </c>
      <c r="C425" s="4" t="s">
        <v>2268</v>
      </c>
      <c r="D425" s="5" t="s">
        <v>2269</v>
      </c>
      <c r="E425" s="4" t="s">
        <v>5</v>
      </c>
      <c r="F425" s="4" t="s">
        <v>15</v>
      </c>
      <c r="H425" s="4" t="s">
        <v>297</v>
      </c>
      <c r="I425" s="4" t="s">
        <v>2640</v>
      </c>
      <c r="J425" s="6" t="s">
        <v>2641</v>
      </c>
      <c r="K425" s="7" t="str">
        <f>HYPERLINK("https://drive.google.com/file/d/1pR8K8eKVBIM7OzjuNC7_c9uwkRnke-a1/view?usp=drivesdk","Rimta Terra Rosa ")</f>
        <v>Rimta Terra Rosa </v>
      </c>
      <c r="L425" s="4" t="s">
        <v>2548</v>
      </c>
    </row>
    <row r="426">
      <c r="A426" s="3">
        <v>44446.38355142361</v>
      </c>
      <c r="B426" s="4" t="s">
        <v>2642</v>
      </c>
      <c r="C426" s="4" t="s">
        <v>2643</v>
      </c>
      <c r="D426" s="5" t="s">
        <v>2644</v>
      </c>
      <c r="E426" s="4" t="s">
        <v>6</v>
      </c>
      <c r="G426" s="4" t="s">
        <v>122</v>
      </c>
      <c r="H426" s="4" t="s">
        <v>2645</v>
      </c>
      <c r="I426" s="4" t="s">
        <v>2646</v>
      </c>
      <c r="J426" s="6" t="s">
        <v>2647</v>
      </c>
      <c r="K426" s="7" t="str">
        <f>HYPERLINK("https://drive.google.com/file/d/1DiYhNoYLjTwxtjI7NJtKUQBK9vaoL6da/view?usp=drivesdk","Febriandi Yur Rohman")</f>
        <v>Febriandi Yur Rohman</v>
      </c>
      <c r="L426" s="4" t="s">
        <v>2548</v>
      </c>
    </row>
    <row r="427">
      <c r="A427" s="3">
        <v>44446.383566689816</v>
      </c>
      <c r="B427" s="4" t="s">
        <v>2648</v>
      </c>
      <c r="C427" s="4" t="s">
        <v>2649</v>
      </c>
      <c r="D427" s="5" t="s">
        <v>2650</v>
      </c>
      <c r="E427" s="4" t="s">
        <v>6</v>
      </c>
      <c r="G427" s="4" t="s">
        <v>92</v>
      </c>
      <c r="H427" s="4" t="s">
        <v>2651</v>
      </c>
      <c r="I427" s="4" t="s">
        <v>2652</v>
      </c>
      <c r="J427" s="6" t="s">
        <v>2653</v>
      </c>
      <c r="K427" s="7" t="str">
        <f>HYPERLINK("https://drive.google.com/file/d/1ciZnhzxas5-yweBAyD7HOjVQlOrpCp7W/view?usp=drivesdk","Wildan Zaki Mubarok, M.P")</f>
        <v>Wildan Zaki Mubarok, M.P</v>
      </c>
      <c r="L427" s="4" t="s">
        <v>2654</v>
      </c>
    </row>
    <row r="428">
      <c r="A428" s="3">
        <v>44446.383602037036</v>
      </c>
      <c r="B428" s="4" t="s">
        <v>1211</v>
      </c>
      <c r="C428" s="4" t="s">
        <v>1212</v>
      </c>
      <c r="D428" s="5" t="s">
        <v>1213</v>
      </c>
      <c r="E428" s="4" t="s">
        <v>5</v>
      </c>
      <c r="F428" s="4" t="s">
        <v>78</v>
      </c>
      <c r="I428" s="4" t="s">
        <v>2655</v>
      </c>
      <c r="J428" s="6" t="s">
        <v>2656</v>
      </c>
      <c r="K428" s="7" t="str">
        <f>HYPERLINK("https://drive.google.com/file/d/1njPOtEby0Yz76Q2cPpa6Yt6Ih2d4fIYb/view?usp=drivesdk","MANSYUR")</f>
        <v>MANSYUR</v>
      </c>
      <c r="L428" s="4" t="s">
        <v>2548</v>
      </c>
    </row>
    <row r="429">
      <c r="A429" s="3">
        <v>44446.383641736116</v>
      </c>
      <c r="B429" s="4" t="s">
        <v>2657</v>
      </c>
      <c r="C429" s="4" t="s">
        <v>2658</v>
      </c>
      <c r="D429" s="5" t="s">
        <v>2659</v>
      </c>
      <c r="E429" s="4" t="s">
        <v>5</v>
      </c>
      <c r="F429" s="4" t="s">
        <v>2660</v>
      </c>
      <c r="H429" s="4" t="s">
        <v>2661</v>
      </c>
      <c r="I429" s="4" t="s">
        <v>2662</v>
      </c>
      <c r="J429" s="6" t="s">
        <v>2663</v>
      </c>
      <c r="K429" s="7" t="str">
        <f>HYPERLINK("https://drive.google.com/file/d/1b17n5vKQCv51jTmyURW7SwxGxym4qD2_/view?usp=drivesdk","Drs. Teguh Soeharto MPd")</f>
        <v>Drs. Teguh Soeharto MPd</v>
      </c>
      <c r="L429" s="4" t="s">
        <v>2548</v>
      </c>
    </row>
    <row r="430">
      <c r="A430" s="3">
        <v>44446.38366960648</v>
      </c>
      <c r="B430" s="4" t="s">
        <v>2664</v>
      </c>
      <c r="C430" s="4" t="s">
        <v>2665</v>
      </c>
      <c r="D430" s="5" t="s">
        <v>2666</v>
      </c>
      <c r="E430" s="4" t="s">
        <v>5</v>
      </c>
      <c r="H430" s="4" t="s">
        <v>1266</v>
      </c>
      <c r="I430" s="4" t="s">
        <v>2667</v>
      </c>
      <c r="J430" s="6" t="s">
        <v>2668</v>
      </c>
      <c r="K430" s="7" t="str">
        <f>HYPERLINK("https://drive.google.com/file/d/1hWWSxdAaPSsXFCcLrJu2nIfLXwaRNak4/view?usp=drivesdk","DEDAH KURNIATI ")</f>
        <v>DEDAH KURNIATI </v>
      </c>
      <c r="L430" s="4" t="s">
        <v>2548</v>
      </c>
    </row>
    <row r="431">
      <c r="A431" s="3">
        <v>44446.38367152778</v>
      </c>
      <c r="B431" s="4" t="s">
        <v>2669</v>
      </c>
      <c r="C431" s="4" t="s">
        <v>2670</v>
      </c>
      <c r="D431" s="4" t="s">
        <v>2671</v>
      </c>
      <c r="E431" s="4" t="s">
        <v>5</v>
      </c>
      <c r="F431" s="4" t="s">
        <v>70</v>
      </c>
      <c r="G431" s="4" t="s">
        <v>92</v>
      </c>
      <c r="H431" s="4" t="s">
        <v>318</v>
      </c>
      <c r="I431" s="4" t="s">
        <v>2672</v>
      </c>
      <c r="J431" s="6" t="s">
        <v>2673</v>
      </c>
      <c r="K431" s="7" t="str">
        <f>HYPERLINK("https://drive.google.com/file/d/1QTQJ5UbQtFXVR6LvyDdXuEu8aD0J40za/view?usp=drivesdk","SUGIONO")</f>
        <v>SUGIONO</v>
      </c>
      <c r="L431" s="4" t="s">
        <v>2654</v>
      </c>
    </row>
    <row r="432">
      <c r="A432" s="3">
        <v>44446.38370005787</v>
      </c>
      <c r="B432" s="4" t="s">
        <v>2674</v>
      </c>
      <c r="C432" s="4" t="s">
        <v>2675</v>
      </c>
      <c r="D432" s="5" t="s">
        <v>2676</v>
      </c>
      <c r="E432" s="4" t="s">
        <v>5</v>
      </c>
      <c r="F432" s="4" t="s">
        <v>70</v>
      </c>
      <c r="H432" s="4" t="s">
        <v>2677</v>
      </c>
      <c r="I432" s="4" t="s">
        <v>2678</v>
      </c>
      <c r="J432" s="6" t="s">
        <v>2679</v>
      </c>
      <c r="K432" s="7" t="str">
        <f>HYPERLINK("https://drive.google.com/file/d/1m4Xx2i3U_7DnYnqMHb0nAci2HdHgFeqk/view?usp=drivesdk","Muhammad Gadafi, SST.,MMA")</f>
        <v>Muhammad Gadafi, SST.,MMA</v>
      </c>
      <c r="L432" s="4" t="s">
        <v>2654</v>
      </c>
    </row>
    <row r="433">
      <c r="A433" s="3">
        <v>44446.38375979167</v>
      </c>
      <c r="B433" s="4" t="s">
        <v>2680</v>
      </c>
      <c r="C433" s="4" t="s">
        <v>2681</v>
      </c>
      <c r="D433" s="5" t="s">
        <v>2682</v>
      </c>
      <c r="E433" s="4" t="s">
        <v>5</v>
      </c>
      <c r="F433" s="4" t="s">
        <v>379</v>
      </c>
      <c r="I433" s="4" t="s">
        <v>2683</v>
      </c>
      <c r="J433" s="6" t="s">
        <v>2684</v>
      </c>
      <c r="K433" s="7" t="str">
        <f>HYPERLINK("https://drive.google.com/file/d/1kVd8BX12hAHMXINsd35hjoOhzI-WxQgL/view?usp=drivesdk","Sahrul Arif, SP. MSi")</f>
        <v>Sahrul Arif, SP. MSi</v>
      </c>
      <c r="L433" s="4" t="s">
        <v>2654</v>
      </c>
    </row>
    <row r="434">
      <c r="A434" s="3">
        <v>44446.38379236111</v>
      </c>
      <c r="B434" s="4" t="s">
        <v>2685</v>
      </c>
      <c r="C434" s="4" t="s">
        <v>2686</v>
      </c>
      <c r="D434" s="5" t="s">
        <v>2687</v>
      </c>
      <c r="E434" s="4" t="s">
        <v>5</v>
      </c>
      <c r="F434" s="4" t="s">
        <v>70</v>
      </c>
      <c r="G434" s="4" t="s">
        <v>92</v>
      </c>
      <c r="H434" s="4" t="s">
        <v>2688</v>
      </c>
      <c r="I434" s="4" t="s">
        <v>2689</v>
      </c>
      <c r="J434" s="6" t="s">
        <v>2690</v>
      </c>
      <c r="K434" s="7" t="str">
        <f>HYPERLINK("https://drive.google.com/file/d/1d80RbwhEE-oATR6Eett6PWkd71UOogO3/view?usp=drivesdk","ABDUL LAMIN")</f>
        <v>ABDUL LAMIN</v>
      </c>
      <c r="L434" s="4" t="s">
        <v>2548</v>
      </c>
    </row>
    <row r="435">
      <c r="A435" s="3">
        <v>44446.38379923611</v>
      </c>
      <c r="B435" s="4" t="s">
        <v>2691</v>
      </c>
      <c r="C435" s="4" t="s">
        <v>2692</v>
      </c>
      <c r="D435" s="5" t="s">
        <v>2693</v>
      </c>
      <c r="E435" s="4" t="s">
        <v>5</v>
      </c>
      <c r="F435" s="4" t="s">
        <v>2694</v>
      </c>
      <c r="G435" s="4" t="s">
        <v>2286</v>
      </c>
      <c r="H435" s="4" t="s">
        <v>2695</v>
      </c>
      <c r="I435" s="4" t="s">
        <v>2696</v>
      </c>
      <c r="J435" s="6" t="s">
        <v>2697</v>
      </c>
      <c r="K435" s="7" t="str">
        <f>HYPERLINK("https://drive.google.com/file/d/185V1Ur3cQBuf6qTwgo5aDr0D72SKunje/view?usp=drivesdk","ARIEF KUSDINAR, S.Sos")</f>
        <v>ARIEF KUSDINAR, S.Sos</v>
      </c>
      <c r="L435" s="4" t="s">
        <v>2654</v>
      </c>
    </row>
    <row r="436">
      <c r="A436" s="3">
        <v>44446.383824502314</v>
      </c>
      <c r="B436" s="4" t="s">
        <v>2698</v>
      </c>
      <c r="C436" s="4" t="s">
        <v>2699</v>
      </c>
      <c r="D436" s="5" t="s">
        <v>2700</v>
      </c>
      <c r="E436" s="4" t="s">
        <v>5</v>
      </c>
      <c r="F436" s="4" t="s">
        <v>31</v>
      </c>
      <c r="H436" s="4" t="s">
        <v>2701</v>
      </c>
      <c r="I436" s="4" t="s">
        <v>2702</v>
      </c>
      <c r="J436" s="6" t="s">
        <v>2703</v>
      </c>
      <c r="K436" s="7" t="str">
        <f>HYPERLINK("https://drive.google.com/file/d/1C3vN18wNtxkyniWm-Kg-L1AbGzbEwskm/view?usp=drivesdk","Ir. Sri Haryati")</f>
        <v>Ir. Sri Haryati</v>
      </c>
      <c r="L436" s="4" t="s">
        <v>2654</v>
      </c>
    </row>
    <row r="437">
      <c r="A437" s="3">
        <v>44446.383858368055</v>
      </c>
      <c r="B437" s="4" t="s">
        <v>2704</v>
      </c>
      <c r="C437" s="4" t="s">
        <v>2705</v>
      </c>
      <c r="D437" s="5" t="s">
        <v>2706</v>
      </c>
      <c r="E437" s="4" t="s">
        <v>6</v>
      </c>
      <c r="G437" s="4" t="s">
        <v>92</v>
      </c>
      <c r="I437" s="4" t="s">
        <v>2707</v>
      </c>
      <c r="J437" s="6" t="s">
        <v>2708</v>
      </c>
      <c r="K437" s="7" t="str">
        <f>HYPERLINK("https://drive.google.com/file/d/1S9V_rPc_aPKbaQld30hd1LZJViKaLszy/view?usp=drivesdk","Muh Basuki")</f>
        <v>Muh Basuki</v>
      </c>
      <c r="L437" s="4" t="s">
        <v>2654</v>
      </c>
    </row>
    <row r="438">
      <c r="A438" s="3">
        <v>44446.383876990745</v>
      </c>
      <c r="B438" s="4" t="s">
        <v>2709</v>
      </c>
      <c r="C438" s="4" t="s">
        <v>2710</v>
      </c>
      <c r="D438" s="5" t="s">
        <v>2711</v>
      </c>
      <c r="E438" s="4" t="s">
        <v>5</v>
      </c>
      <c r="F438" s="4" t="s">
        <v>31</v>
      </c>
      <c r="H438" s="4" t="s">
        <v>166</v>
      </c>
      <c r="I438" s="4" t="s">
        <v>2712</v>
      </c>
      <c r="J438" s="6" t="s">
        <v>2713</v>
      </c>
      <c r="K438" s="7" t="str">
        <f>HYPERLINK("https://drive.google.com/file/d/1k84F_a3GmMkwu86qXXlEPCDRah3JPLDQ/view?usp=drivesdk","IR. RACHMI HIDAYATI, M.M")</f>
        <v>IR. RACHMI HIDAYATI, M.M</v>
      </c>
      <c r="L438" s="4" t="s">
        <v>2654</v>
      </c>
    </row>
    <row r="439">
      <c r="A439" s="3">
        <v>44446.383877245375</v>
      </c>
      <c r="B439" s="4" t="s">
        <v>2714</v>
      </c>
      <c r="C439" s="4" t="s">
        <v>2715</v>
      </c>
      <c r="D439" s="5" t="s">
        <v>2716</v>
      </c>
      <c r="E439" s="4" t="s">
        <v>5</v>
      </c>
      <c r="F439" s="4" t="s">
        <v>70</v>
      </c>
      <c r="H439" s="4" t="s">
        <v>48</v>
      </c>
      <c r="I439" s="4" t="s">
        <v>2717</v>
      </c>
      <c r="J439" s="6" t="s">
        <v>2718</v>
      </c>
      <c r="K439" s="7" t="str">
        <f>HYPERLINK("https://drive.google.com/file/d/1OyJRlASniyi9GWxpVp9mAcXWRSyiFcFj/view?usp=drivesdk","Seska Kaleb, SP")</f>
        <v>Seska Kaleb, SP</v>
      </c>
      <c r="L439" s="4" t="s">
        <v>2654</v>
      </c>
    </row>
    <row r="440">
      <c r="A440" s="3">
        <v>44446.383963043976</v>
      </c>
      <c r="B440" s="4" t="s">
        <v>2719</v>
      </c>
      <c r="C440" s="4" t="s">
        <v>2720</v>
      </c>
      <c r="D440" s="5" t="s">
        <v>2721</v>
      </c>
      <c r="E440" s="4" t="s">
        <v>5</v>
      </c>
      <c r="F440" s="4" t="s">
        <v>70</v>
      </c>
      <c r="H440" s="4" t="s">
        <v>2722</v>
      </c>
      <c r="I440" s="4" t="s">
        <v>2723</v>
      </c>
      <c r="J440" s="6" t="s">
        <v>2724</v>
      </c>
      <c r="K440" s="7" t="str">
        <f>HYPERLINK("https://drive.google.com/file/d/1-sZW_hVunILV6-Xu_hqw0BXSJAZaBKUx/view?usp=drivesdk","FAKHRUDDIN, SP")</f>
        <v>FAKHRUDDIN, SP</v>
      </c>
      <c r="L440" s="4" t="s">
        <v>2654</v>
      </c>
    </row>
    <row r="441">
      <c r="A441" s="3">
        <v>44446.383994062504</v>
      </c>
      <c r="B441" s="4" t="s">
        <v>2725</v>
      </c>
      <c r="C441" s="4" t="s">
        <v>2726</v>
      </c>
      <c r="D441" s="5" t="s">
        <v>2727</v>
      </c>
      <c r="E441" s="4" t="s">
        <v>5</v>
      </c>
      <c r="F441" s="4" t="s">
        <v>31</v>
      </c>
      <c r="H441" s="4" t="s">
        <v>2728</v>
      </c>
      <c r="I441" s="4" t="s">
        <v>2729</v>
      </c>
      <c r="J441" s="6" t="s">
        <v>2730</v>
      </c>
      <c r="K441" s="7" t="str">
        <f>HYPERLINK("https://drive.google.com/file/d/1-S_37Jc-pIsAHkHcjVglTDFCyjIDYSE-/view?usp=drivesdk","DENI SATRIAMAN SP")</f>
        <v>DENI SATRIAMAN SP</v>
      </c>
      <c r="L441" s="4" t="s">
        <v>2654</v>
      </c>
    </row>
    <row r="442">
      <c r="A442" s="3">
        <v>44446.38402354167</v>
      </c>
      <c r="B442" s="4" t="s">
        <v>2731</v>
      </c>
      <c r="C442" s="4" t="s">
        <v>2732</v>
      </c>
      <c r="D442" s="5" t="s">
        <v>2733</v>
      </c>
      <c r="E442" s="4" t="s">
        <v>5</v>
      </c>
      <c r="F442" s="4" t="s">
        <v>70</v>
      </c>
      <c r="G442" s="4" t="s">
        <v>122</v>
      </c>
      <c r="H442" s="4" t="s">
        <v>2734</v>
      </c>
      <c r="I442" s="4" t="s">
        <v>2735</v>
      </c>
      <c r="J442" s="6" t="s">
        <v>2736</v>
      </c>
      <c r="K442" s="7" t="str">
        <f>HYPERLINK("https://drive.google.com/file/d/1TxhDZAJ8_FMPUHN8oMSeDwmQwSQBVh0v/view?usp=drivesdk","Rachmad Wijaya")</f>
        <v>Rachmad Wijaya</v>
      </c>
      <c r="L442" s="4" t="s">
        <v>2654</v>
      </c>
    </row>
    <row r="443">
      <c r="A443" s="3">
        <v>44446.38403241898</v>
      </c>
      <c r="B443" s="4" t="s">
        <v>2737</v>
      </c>
      <c r="C443" s="4" t="s">
        <v>2738</v>
      </c>
      <c r="D443" s="5" t="s">
        <v>2739</v>
      </c>
      <c r="E443" s="4" t="s">
        <v>5</v>
      </c>
      <c r="I443" s="4" t="s">
        <v>2740</v>
      </c>
      <c r="J443" s="6" t="s">
        <v>2741</v>
      </c>
      <c r="K443" s="7" t="str">
        <f>HYPERLINK("https://drive.google.com/file/d/1b6_NepR57TuHs32W0VzdxbeMhyHT9kWm/view?usp=drivesdk","SUPRIYANTA, SP")</f>
        <v>SUPRIYANTA, SP</v>
      </c>
      <c r="L443" s="4" t="s">
        <v>2654</v>
      </c>
    </row>
    <row r="444">
      <c r="A444" s="3">
        <v>44446.38403296296</v>
      </c>
      <c r="B444" s="4" t="s">
        <v>2742</v>
      </c>
      <c r="C444" s="4" t="s">
        <v>2743</v>
      </c>
      <c r="D444" s="5" t="s">
        <v>2744</v>
      </c>
      <c r="E444" s="4" t="s">
        <v>5</v>
      </c>
      <c r="F444" s="4" t="s">
        <v>70</v>
      </c>
      <c r="H444" s="4" t="s">
        <v>2745</v>
      </c>
      <c r="I444" s="4" t="s">
        <v>2746</v>
      </c>
      <c r="J444" s="6" t="s">
        <v>2747</v>
      </c>
      <c r="K444" s="7" t="str">
        <f>HYPERLINK("https://drive.google.com/file/d/1hlbL8VlriVQGwVFX1wJIOrdvaYYlXCtO/view?usp=drivesdk","TEGUH YULIANTO")</f>
        <v>TEGUH YULIANTO</v>
      </c>
      <c r="L444" s="4" t="s">
        <v>2654</v>
      </c>
    </row>
    <row r="445">
      <c r="A445" s="3">
        <v>44446.38403414351</v>
      </c>
      <c r="B445" s="4" t="s">
        <v>2748</v>
      </c>
      <c r="C445" s="4" t="s">
        <v>2749</v>
      </c>
      <c r="D445" s="5" t="s">
        <v>2750</v>
      </c>
      <c r="E445" s="4" t="s">
        <v>6</v>
      </c>
      <c r="F445" s="4" t="s">
        <v>122</v>
      </c>
      <c r="G445" s="4" t="s">
        <v>282</v>
      </c>
      <c r="H445" s="4" t="s">
        <v>2751</v>
      </c>
      <c r="I445" s="4" t="s">
        <v>2752</v>
      </c>
      <c r="J445" s="6" t="s">
        <v>2753</v>
      </c>
      <c r="K445" s="7" t="str">
        <f>HYPERLINK("https://drive.google.com/file/d/1uLNuzrIvR2OuMC5e2Sn0oSWy3ZXIFTkc/view?usp=drivesdk","MADE SUMANTIASA")</f>
        <v>MADE SUMANTIASA</v>
      </c>
      <c r="L445" s="4" t="s">
        <v>2654</v>
      </c>
    </row>
    <row r="446">
      <c r="A446" s="3">
        <v>44446.38406327546</v>
      </c>
      <c r="B446" s="4" t="s">
        <v>2754</v>
      </c>
      <c r="C446" s="4" t="s">
        <v>2755</v>
      </c>
      <c r="D446" s="5" t="s">
        <v>2756</v>
      </c>
      <c r="E446" s="4" t="s">
        <v>5</v>
      </c>
      <c r="F446" s="4" t="s">
        <v>31</v>
      </c>
      <c r="H446" s="4" t="s">
        <v>2757</v>
      </c>
      <c r="I446" s="4" t="s">
        <v>2758</v>
      </c>
      <c r="J446" s="6" t="s">
        <v>2759</v>
      </c>
      <c r="K446" s="7" t="str">
        <f>HYPERLINK("https://drive.google.com/file/d/1GN6VbUMtU83RqagKn1paHBXMIDEqwPXa/view?usp=drivesdk","Anggara Widiyatno")</f>
        <v>Anggara Widiyatno</v>
      </c>
      <c r="L446" s="4" t="s">
        <v>2654</v>
      </c>
    </row>
    <row r="447">
      <c r="A447" s="3">
        <v>44446.38410946759</v>
      </c>
      <c r="B447" s="4" t="s">
        <v>2760</v>
      </c>
      <c r="C447" s="4" t="s">
        <v>2761</v>
      </c>
      <c r="D447" s="5" t="s">
        <v>2762</v>
      </c>
      <c r="E447" s="4" t="s">
        <v>5</v>
      </c>
      <c r="F447" s="4" t="s">
        <v>70</v>
      </c>
      <c r="H447" s="4" t="s">
        <v>2763</v>
      </c>
      <c r="I447" s="4" t="s">
        <v>2764</v>
      </c>
      <c r="J447" s="6" t="s">
        <v>2765</v>
      </c>
      <c r="K447" s="7" t="str">
        <f>HYPERLINK("https://drive.google.com/file/d/12QxKIcmGGUWV4iyjsxQJTQaMYUIxalRS/view?usp=drivesdk","YACONUS KURNIAWAN, SP.")</f>
        <v>YACONUS KURNIAWAN, SP.</v>
      </c>
      <c r="L447" s="4" t="s">
        <v>2654</v>
      </c>
    </row>
    <row r="448">
      <c r="A448" s="3">
        <v>44446.38413600695</v>
      </c>
      <c r="B448" s="4" t="s">
        <v>2766</v>
      </c>
      <c r="C448" s="4" t="s">
        <v>2767</v>
      </c>
      <c r="D448" s="5" t="s">
        <v>2768</v>
      </c>
      <c r="E448" s="4" t="s">
        <v>5</v>
      </c>
      <c r="F448" s="4" t="s">
        <v>15</v>
      </c>
      <c r="H448" s="4" t="s">
        <v>108</v>
      </c>
      <c r="I448" s="4" t="s">
        <v>2769</v>
      </c>
      <c r="J448" s="6" t="s">
        <v>2770</v>
      </c>
      <c r="K448" s="7" t="str">
        <f>HYPERLINK("https://drive.google.com/file/d/1GvUJ_f97oa2u3msf42SJd92Zv1oqPNHG/view?usp=drivesdk","Novi Catur Wulandari")</f>
        <v>Novi Catur Wulandari</v>
      </c>
      <c r="L448" s="4" t="s">
        <v>2654</v>
      </c>
    </row>
    <row r="449">
      <c r="A449" s="3">
        <v>44446.38427650463</v>
      </c>
      <c r="B449" s="4" t="s">
        <v>2771</v>
      </c>
      <c r="C449" s="4" t="s">
        <v>2772</v>
      </c>
      <c r="D449" s="5" t="s">
        <v>2773</v>
      </c>
      <c r="E449" s="4" t="s">
        <v>5</v>
      </c>
      <c r="F449" s="4" t="s">
        <v>2774</v>
      </c>
      <c r="H449" s="4" t="s">
        <v>2775</v>
      </c>
      <c r="I449" s="4" t="s">
        <v>2776</v>
      </c>
      <c r="J449" s="6" t="s">
        <v>2777</v>
      </c>
      <c r="K449" s="7" t="str">
        <f>HYPERLINK("https://drive.google.com/file/d/1b3GvNnHxFQqDVIS0qlZnkM3pQbd4gWu3/view?usp=drivesdk","MERI SUSANTI, SP")</f>
        <v>MERI SUSANTI, SP</v>
      </c>
      <c r="L449" s="4" t="s">
        <v>2654</v>
      </c>
    </row>
    <row r="450">
      <c r="A450" s="3">
        <v>44446.38429004629</v>
      </c>
      <c r="B450" s="4" t="s">
        <v>2778</v>
      </c>
      <c r="C450" s="4" t="s">
        <v>2779</v>
      </c>
      <c r="D450" s="5" t="s">
        <v>2780</v>
      </c>
      <c r="E450" s="4" t="s">
        <v>5</v>
      </c>
      <c r="F450" s="4" t="s">
        <v>70</v>
      </c>
      <c r="G450" s="4" t="s">
        <v>2781</v>
      </c>
      <c r="H450" s="4" t="s">
        <v>2782</v>
      </c>
      <c r="I450" s="4" t="s">
        <v>2783</v>
      </c>
      <c r="J450" s="6" t="s">
        <v>2784</v>
      </c>
      <c r="K450" s="7" t="str">
        <f>HYPERLINK("https://drive.google.com/file/d/1o_9lRamiag8n03oyLpHNNk2n6eHaoBBp/view?usp=drivesdk","Drh. Asila")</f>
        <v>Drh. Asila</v>
      </c>
      <c r="L450" s="4" t="s">
        <v>2654</v>
      </c>
    </row>
    <row r="451">
      <c r="A451" s="3">
        <v>44446.384316365744</v>
      </c>
      <c r="B451" s="4" t="s">
        <v>2785</v>
      </c>
      <c r="C451" s="4" t="s">
        <v>2786</v>
      </c>
      <c r="D451" s="5" t="s">
        <v>2787</v>
      </c>
      <c r="E451" s="4" t="s">
        <v>5</v>
      </c>
      <c r="F451" s="4" t="s">
        <v>70</v>
      </c>
      <c r="G451" s="4" t="s">
        <v>92</v>
      </c>
      <c r="H451" s="4" t="s">
        <v>1035</v>
      </c>
      <c r="I451" s="4" t="s">
        <v>2788</v>
      </c>
      <c r="J451" s="6" t="s">
        <v>2789</v>
      </c>
      <c r="K451" s="7" t="str">
        <f>HYPERLINK("https://drive.google.com/file/d/1l4FbgpQ6MKQQNOpogvyiWydXeZ8bWafG/view?usp=drivesdk","HERYUS SETIAWAN, A.Md.")</f>
        <v>HERYUS SETIAWAN, A.Md.</v>
      </c>
      <c r="L451" s="4" t="s">
        <v>2654</v>
      </c>
    </row>
    <row r="452">
      <c r="A452" s="3">
        <v>44446.384389108796</v>
      </c>
      <c r="B452" s="4" t="s">
        <v>2790</v>
      </c>
      <c r="C452" s="4" t="s">
        <v>2791</v>
      </c>
      <c r="D452" s="5" t="s">
        <v>2792</v>
      </c>
      <c r="E452" s="4" t="s">
        <v>5</v>
      </c>
      <c r="F452" s="4" t="s">
        <v>70</v>
      </c>
      <c r="H452" s="4" t="s">
        <v>2793</v>
      </c>
      <c r="I452" s="4" t="s">
        <v>2794</v>
      </c>
      <c r="J452" s="6" t="s">
        <v>2795</v>
      </c>
      <c r="K452" s="7" t="str">
        <f>HYPERLINK("https://drive.google.com/file/d/1_-gusMAnLbXhtVCAkYQoPJ0X3cPlRrNg/view?usp=drivesdk","CHRISTIANTI WULANDARI, SP")</f>
        <v>CHRISTIANTI WULANDARI, SP</v>
      </c>
      <c r="L452" s="4" t="s">
        <v>2654</v>
      </c>
    </row>
    <row r="453">
      <c r="A453" s="3">
        <v>44446.38440108796</v>
      </c>
      <c r="B453" s="4" t="s">
        <v>2796</v>
      </c>
      <c r="C453" s="4" t="s">
        <v>2797</v>
      </c>
      <c r="D453" s="5" t="s">
        <v>2798</v>
      </c>
      <c r="E453" s="4" t="s">
        <v>5</v>
      </c>
      <c r="F453" s="4" t="s">
        <v>2799</v>
      </c>
      <c r="H453" s="4" t="s">
        <v>2800</v>
      </c>
      <c r="I453" s="4" t="s">
        <v>2801</v>
      </c>
      <c r="J453" s="6" t="s">
        <v>2802</v>
      </c>
      <c r="K453" s="7" t="str">
        <f>HYPERLINK("https://drive.google.com/file/d/1e8lzWETGjxPRj4R2p7C85KX3Qdvcaye_/view?usp=drivesdk","Afiq Bahartika")</f>
        <v>Afiq Bahartika</v>
      </c>
      <c r="L453" s="4" t="s">
        <v>2654</v>
      </c>
    </row>
    <row r="454">
      <c r="A454" s="3">
        <v>44446.38445813657</v>
      </c>
      <c r="B454" s="4" t="s">
        <v>2803</v>
      </c>
      <c r="C454" s="4" t="s">
        <v>2804</v>
      </c>
      <c r="D454" s="5" t="s">
        <v>2805</v>
      </c>
      <c r="E454" s="4" t="s">
        <v>5</v>
      </c>
      <c r="F454" s="4" t="s">
        <v>15</v>
      </c>
      <c r="H454" s="4" t="s">
        <v>2806</v>
      </c>
      <c r="I454" s="4" t="s">
        <v>2807</v>
      </c>
      <c r="J454" s="6" t="s">
        <v>2808</v>
      </c>
      <c r="K454" s="7" t="str">
        <f>HYPERLINK("https://drive.google.com/file/d/1ATAR1cCzW_ckCl_WzsuqnmaCslMhRFTx/view?usp=drivesdk","IR. GUNUNG RAMSEN SITUMORANG")</f>
        <v>IR. GUNUNG RAMSEN SITUMORANG</v>
      </c>
      <c r="L454" s="4" t="s">
        <v>2654</v>
      </c>
    </row>
    <row r="455">
      <c r="A455" s="3">
        <v>44446.38459761574</v>
      </c>
      <c r="B455" s="4" t="s">
        <v>2809</v>
      </c>
      <c r="C455" s="4" t="s">
        <v>2810</v>
      </c>
      <c r="D455" s="5" t="s">
        <v>2811</v>
      </c>
      <c r="E455" s="4" t="s">
        <v>5</v>
      </c>
      <c r="F455" s="4" t="s">
        <v>70</v>
      </c>
      <c r="H455" s="4" t="s">
        <v>2812</v>
      </c>
      <c r="I455" s="4" t="s">
        <v>2813</v>
      </c>
      <c r="J455" s="6" t="s">
        <v>2814</v>
      </c>
      <c r="K455" s="7" t="str">
        <f>HYPERLINK("https://drive.google.com/file/d/16EbtsevRszGL9SudLqs4yPb91I--LvV8/view?usp=drivesdk","Alwi.SP")</f>
        <v>Alwi.SP</v>
      </c>
      <c r="L455" s="4" t="s">
        <v>2815</v>
      </c>
    </row>
    <row r="456">
      <c r="A456" s="3">
        <v>44446.38460388889</v>
      </c>
      <c r="B456" s="4" t="s">
        <v>2816</v>
      </c>
      <c r="C456" s="4" t="s">
        <v>2817</v>
      </c>
      <c r="D456" s="5" t="s">
        <v>2818</v>
      </c>
      <c r="E456" s="4" t="s">
        <v>5</v>
      </c>
      <c r="F456" s="4" t="s">
        <v>70</v>
      </c>
      <c r="H456" s="4" t="s">
        <v>2819</v>
      </c>
      <c r="I456" s="4" t="s">
        <v>2820</v>
      </c>
      <c r="J456" s="6" t="s">
        <v>2821</v>
      </c>
      <c r="K456" s="7" t="str">
        <f>HYPERLINK("https://drive.google.com/file/d/1iqQ5J4WBaWNqexf592S3mOwpFQucW2w2/view?usp=drivesdk","Baroyi")</f>
        <v>Baroyi</v>
      </c>
      <c r="L456" s="4" t="s">
        <v>2815</v>
      </c>
    </row>
    <row r="457">
      <c r="A457" s="3">
        <v>44446.38464052083</v>
      </c>
      <c r="B457" s="4" t="s">
        <v>2822</v>
      </c>
      <c r="C457" s="4" t="s">
        <v>2823</v>
      </c>
      <c r="D457" s="5" t="s">
        <v>2824</v>
      </c>
      <c r="E457" s="4" t="s">
        <v>5</v>
      </c>
      <c r="F457" s="4" t="s">
        <v>70</v>
      </c>
      <c r="H457" s="4" t="s">
        <v>48</v>
      </c>
      <c r="I457" s="4" t="s">
        <v>2825</v>
      </c>
      <c r="J457" s="6" t="s">
        <v>2826</v>
      </c>
      <c r="K457" s="7" t="str">
        <f>HYPERLINK("https://drive.google.com/file/d/1WsCVSwiB-BbGDnLq6X7TaXnwbLYC4L88/view?usp=drivesdk","Dewi Erika Pandjaitan")</f>
        <v>Dewi Erika Pandjaitan</v>
      </c>
      <c r="L457" s="4" t="s">
        <v>2815</v>
      </c>
    </row>
    <row r="458">
      <c r="A458" s="3">
        <v>44446.38464333334</v>
      </c>
      <c r="B458" s="4" t="s">
        <v>2827</v>
      </c>
      <c r="C458" s="4" t="s">
        <v>2828</v>
      </c>
      <c r="D458" s="5" t="s">
        <v>2829</v>
      </c>
      <c r="E458" s="4" t="s">
        <v>5</v>
      </c>
      <c r="F458" s="4" t="s">
        <v>70</v>
      </c>
      <c r="H458" s="4" t="s">
        <v>2830</v>
      </c>
      <c r="I458" s="4" t="s">
        <v>2831</v>
      </c>
      <c r="J458" s="6" t="s">
        <v>2832</v>
      </c>
      <c r="K458" s="7" t="str">
        <f>HYPERLINK("https://drive.google.com/file/d/1M58ZBZm9UTD6uP411wpjYaOzIsRRFNkM/view?usp=drivesdk","Priska Anissa Poetri Suwardi")</f>
        <v>Priska Anissa Poetri Suwardi</v>
      </c>
      <c r="L458" s="4" t="s">
        <v>2815</v>
      </c>
    </row>
    <row r="459">
      <c r="A459" s="3">
        <v>44446.38464833333</v>
      </c>
      <c r="B459" s="4" t="s">
        <v>2833</v>
      </c>
      <c r="C459" s="4" t="s">
        <v>2834</v>
      </c>
      <c r="D459" s="5" t="s">
        <v>2835</v>
      </c>
      <c r="E459" s="4" t="s">
        <v>5</v>
      </c>
      <c r="H459" s="4" t="s">
        <v>2836</v>
      </c>
      <c r="I459" s="4" t="s">
        <v>2837</v>
      </c>
      <c r="J459" s="6" t="s">
        <v>2838</v>
      </c>
      <c r="K459" s="7" t="str">
        <f>HYPERLINK("https://drive.google.com/file/d/18GcteXmQrIG4YK_G_jX1DBiuv1JBLTl0/view?usp=drivesdk","Dahlan")</f>
        <v>Dahlan</v>
      </c>
      <c r="L459" s="4" t="s">
        <v>2815</v>
      </c>
    </row>
    <row r="460">
      <c r="A460" s="3">
        <v>44446.3846954051</v>
      </c>
      <c r="B460" s="4" t="s">
        <v>2839</v>
      </c>
      <c r="C460" s="4" t="s">
        <v>2840</v>
      </c>
      <c r="D460" s="5" t="s">
        <v>2841</v>
      </c>
      <c r="E460" s="4" t="s">
        <v>5</v>
      </c>
      <c r="F460" s="4" t="s">
        <v>2842</v>
      </c>
      <c r="H460" s="4" t="s">
        <v>1358</v>
      </c>
      <c r="I460" s="4" t="s">
        <v>2843</v>
      </c>
      <c r="J460" s="6" t="s">
        <v>2844</v>
      </c>
      <c r="K460" s="7" t="str">
        <f>HYPERLINK("https://drive.google.com/file/d/1J_WHctngR-RN8H98o0GF86Q05WFud9ur/view?usp=drivesdk","Diah Rochana Puspitasari")</f>
        <v>Diah Rochana Puspitasari</v>
      </c>
      <c r="L460" s="4" t="s">
        <v>2815</v>
      </c>
    </row>
    <row r="461">
      <c r="A461" s="3">
        <v>44446.384732060185</v>
      </c>
      <c r="B461" s="4" t="s">
        <v>2845</v>
      </c>
      <c r="C461" s="4" t="s">
        <v>2846</v>
      </c>
      <c r="D461" s="5" t="s">
        <v>2847</v>
      </c>
      <c r="E461" s="4" t="s">
        <v>5</v>
      </c>
      <c r="F461" s="4" t="s">
        <v>70</v>
      </c>
      <c r="H461" s="4" t="s">
        <v>318</v>
      </c>
      <c r="I461" s="4" t="s">
        <v>2848</v>
      </c>
      <c r="J461" s="6" t="s">
        <v>2849</v>
      </c>
      <c r="K461" s="7" t="str">
        <f>HYPERLINK("https://drive.google.com/file/d/1VuUg_fuQ2wi3_ivsOwMdAgESuWDdB8xO/view?usp=drivesdk","Lusiar Agus, SP")</f>
        <v>Lusiar Agus, SP</v>
      </c>
      <c r="L461" s="4" t="s">
        <v>2815</v>
      </c>
    </row>
    <row r="462">
      <c r="A462" s="3">
        <v>44446.38474686343</v>
      </c>
      <c r="B462" s="4" t="s">
        <v>2850</v>
      </c>
      <c r="C462" s="4" t="s">
        <v>2851</v>
      </c>
      <c r="D462" s="5" t="s">
        <v>2852</v>
      </c>
      <c r="E462" s="4" t="s">
        <v>5</v>
      </c>
      <c r="F462" s="4" t="s">
        <v>70</v>
      </c>
      <c r="H462" s="4" t="s">
        <v>2853</v>
      </c>
      <c r="I462" s="4" t="s">
        <v>2854</v>
      </c>
      <c r="J462" s="6" t="s">
        <v>2855</v>
      </c>
      <c r="K462" s="7" t="str">
        <f>HYPERLINK("https://drive.google.com/file/d/1U6_X8UeogmMRF607ZA8zhxKes-vzzmf-/view?usp=drivesdk","LALU SUPARLAN, S.P.")</f>
        <v>LALU SUPARLAN, S.P.</v>
      </c>
      <c r="L462" s="4" t="s">
        <v>2815</v>
      </c>
    </row>
    <row r="463">
      <c r="A463" s="3">
        <v>44446.384811076394</v>
      </c>
      <c r="B463" s="4" t="s">
        <v>2856</v>
      </c>
      <c r="C463" s="4" t="s">
        <v>2857</v>
      </c>
      <c r="D463" s="5" t="s">
        <v>2858</v>
      </c>
      <c r="E463" s="4" t="s">
        <v>5</v>
      </c>
      <c r="F463" s="4" t="s">
        <v>70</v>
      </c>
      <c r="H463" s="4" t="s">
        <v>166</v>
      </c>
      <c r="I463" s="4" t="s">
        <v>2859</v>
      </c>
      <c r="J463" s="6" t="s">
        <v>2860</v>
      </c>
      <c r="K463" s="7" t="str">
        <f>HYPERLINK("https://drive.google.com/file/d/1n-FfXKzjB2fHt1xXG7me1FG5Pi4PVYox/view?usp=drivesdk","Eka Yulyana")</f>
        <v>Eka Yulyana</v>
      </c>
      <c r="L463" s="4" t="s">
        <v>2815</v>
      </c>
    </row>
    <row r="464">
      <c r="A464" s="3">
        <v>44446.38481934028</v>
      </c>
      <c r="B464" s="4" t="s">
        <v>2861</v>
      </c>
      <c r="C464" s="4" t="s">
        <v>2862</v>
      </c>
      <c r="D464" s="5" t="s">
        <v>2863</v>
      </c>
      <c r="E464" s="4" t="s">
        <v>5</v>
      </c>
      <c r="F464" s="4" t="s">
        <v>70</v>
      </c>
      <c r="H464" s="4" t="s">
        <v>2864</v>
      </c>
      <c r="I464" s="4" t="s">
        <v>2865</v>
      </c>
      <c r="J464" s="6" t="s">
        <v>2866</v>
      </c>
      <c r="K464" s="7" t="str">
        <f>HYPERLINK("https://drive.google.com/file/d/1-5s0ojciccBMEL9SLUSl3K2YBPXjtJ80/view?usp=drivesdk","PURWANTO, S.P.")</f>
        <v>PURWANTO, S.P.</v>
      </c>
      <c r="L464" s="4" t="s">
        <v>2815</v>
      </c>
    </row>
    <row r="465">
      <c r="A465" s="3">
        <v>44446.384836122685</v>
      </c>
      <c r="B465" s="4" t="s">
        <v>2867</v>
      </c>
      <c r="C465" s="4" t="s">
        <v>2868</v>
      </c>
      <c r="D465" s="5" t="s">
        <v>2869</v>
      </c>
      <c r="E465" s="4" t="s">
        <v>5</v>
      </c>
      <c r="F465" s="4" t="s">
        <v>70</v>
      </c>
      <c r="H465" s="4" t="s">
        <v>1448</v>
      </c>
      <c r="I465" s="4" t="s">
        <v>2870</v>
      </c>
      <c r="J465" s="6" t="s">
        <v>2871</v>
      </c>
      <c r="K465" s="7" t="str">
        <f>HYPERLINK("https://drive.google.com/file/d/1cBVqJZh9ZTs_Q6mwTZsxuHw3L1xsYzrz/view?usp=drivesdk","AFRIANY SISKA YULIARTI,S.P")</f>
        <v>AFRIANY SISKA YULIARTI,S.P</v>
      </c>
      <c r="L465" s="4" t="s">
        <v>2815</v>
      </c>
    </row>
    <row r="466">
      <c r="A466" s="3">
        <v>44446.384854918986</v>
      </c>
      <c r="B466" s="4" t="s">
        <v>2872</v>
      </c>
      <c r="C466" s="4" t="s">
        <v>2873</v>
      </c>
      <c r="D466" s="5" t="s">
        <v>2874</v>
      </c>
      <c r="E466" s="4" t="s">
        <v>6</v>
      </c>
      <c r="G466" s="4" t="s">
        <v>122</v>
      </c>
      <c r="H466" s="4" t="s">
        <v>2875</v>
      </c>
      <c r="I466" s="4" t="s">
        <v>2876</v>
      </c>
      <c r="J466" s="6" t="s">
        <v>2877</v>
      </c>
      <c r="K466" s="7" t="str">
        <f>HYPERLINK("https://drive.google.com/file/d/19u8_VfxvZlZluiZRrHfO57EkzVflKCUD/view?usp=drivesdk","Nazwa Asrita Nursabrina")</f>
        <v>Nazwa Asrita Nursabrina</v>
      </c>
      <c r="L466" s="4" t="s">
        <v>2815</v>
      </c>
    </row>
    <row r="467">
      <c r="A467" s="3">
        <v>44446.3848878125</v>
      </c>
      <c r="B467" s="4" t="s">
        <v>2878</v>
      </c>
      <c r="C467" s="4" t="s">
        <v>2879</v>
      </c>
      <c r="D467" s="5" t="s">
        <v>2880</v>
      </c>
      <c r="E467" s="4" t="s">
        <v>5</v>
      </c>
      <c r="F467" s="4" t="s">
        <v>70</v>
      </c>
      <c r="I467" s="4" t="s">
        <v>2881</v>
      </c>
      <c r="J467" s="6" t="s">
        <v>2882</v>
      </c>
      <c r="K467" s="7" t="str">
        <f>HYPERLINK("https://drive.google.com/file/d/19yYPpOtC8m9aHzBViMywgbgPcTZ1qIwR/view?usp=drivesdk","Muhammadiah, SP")</f>
        <v>Muhammadiah, SP</v>
      </c>
      <c r="L467" s="4" t="s">
        <v>2815</v>
      </c>
    </row>
    <row r="468">
      <c r="A468" s="3">
        <v>44446.384896759264</v>
      </c>
      <c r="B468" s="4" t="s">
        <v>2883</v>
      </c>
      <c r="C468" s="4" t="s">
        <v>2884</v>
      </c>
      <c r="D468" s="5" t="s">
        <v>2885</v>
      </c>
      <c r="E468" s="4" t="s">
        <v>5</v>
      </c>
      <c r="F468" s="4" t="s">
        <v>70</v>
      </c>
      <c r="H468" s="4" t="s">
        <v>2886</v>
      </c>
      <c r="I468" s="4" t="s">
        <v>2887</v>
      </c>
      <c r="J468" s="6" t="s">
        <v>2888</v>
      </c>
      <c r="K468" s="7" t="str">
        <f>HYPERLINK("https://drive.google.com/file/d/1-_V-WCJ8y9RK-_PdWxfMGwdt9LJzLQEZ/view?usp=drivesdk","Widya Kusuma Wardhani")</f>
        <v>Widya Kusuma Wardhani</v>
      </c>
      <c r="L468" s="4" t="s">
        <v>2815</v>
      </c>
    </row>
    <row r="469">
      <c r="A469" s="3">
        <v>44446.384931423614</v>
      </c>
      <c r="B469" s="4" t="s">
        <v>2889</v>
      </c>
      <c r="C469" s="4" t="s">
        <v>2890</v>
      </c>
      <c r="D469" s="5" t="s">
        <v>2891</v>
      </c>
      <c r="E469" s="4" t="s">
        <v>5</v>
      </c>
      <c r="F469" s="4" t="s">
        <v>2892</v>
      </c>
      <c r="H469" s="4" t="s">
        <v>2893</v>
      </c>
      <c r="I469" s="4" t="s">
        <v>2894</v>
      </c>
      <c r="J469" s="6" t="s">
        <v>2895</v>
      </c>
      <c r="K469" s="7" t="str">
        <f>HYPERLINK("https://drive.google.com/file/d/1EHtJPDbl4FqAxz2MnoncStEomqmzLI12/view?usp=drivesdk","Nurhadi, S.H,M.Pd.I")</f>
        <v>Nurhadi, S.H,M.Pd.I</v>
      </c>
      <c r="L469" s="4" t="s">
        <v>2815</v>
      </c>
    </row>
    <row r="470">
      <c r="A470" s="3">
        <v>44446.38500692129</v>
      </c>
      <c r="B470" s="4" t="s">
        <v>2896</v>
      </c>
      <c r="C470" s="4" t="s">
        <v>2897</v>
      </c>
      <c r="D470" s="5" t="s">
        <v>2898</v>
      </c>
      <c r="E470" s="4" t="s">
        <v>5</v>
      </c>
      <c r="H470" s="4" t="s">
        <v>1448</v>
      </c>
      <c r="I470" s="4" t="s">
        <v>2899</v>
      </c>
      <c r="J470" s="6" t="s">
        <v>2900</v>
      </c>
      <c r="K470" s="7" t="str">
        <f>HYPERLINK("https://drive.google.com/file/d/18MF87Q3Psq63a7CwoFbcGza3u2shHWDK/view?usp=drivesdk","Ir. Sri Indah Mulyati, M. Si")</f>
        <v>Ir. Sri Indah Mulyati, M. Si</v>
      </c>
      <c r="L470" s="4" t="s">
        <v>2815</v>
      </c>
    </row>
    <row r="471">
      <c r="A471" s="3">
        <v>44446.38504944445</v>
      </c>
      <c r="B471" s="4" t="s">
        <v>2901</v>
      </c>
      <c r="C471" s="4" t="s">
        <v>2902</v>
      </c>
      <c r="D471" s="5" t="s">
        <v>2903</v>
      </c>
      <c r="E471" s="4" t="s">
        <v>5</v>
      </c>
      <c r="F471" s="4" t="s">
        <v>70</v>
      </c>
      <c r="H471" s="4" t="s">
        <v>2904</v>
      </c>
      <c r="I471" s="4" t="s">
        <v>2905</v>
      </c>
      <c r="J471" s="6" t="s">
        <v>2906</v>
      </c>
      <c r="K471" s="7" t="str">
        <f>HYPERLINK("https://drive.google.com/file/d/1O2VRjn8Inf4UBKM6zaBsbxlRP8R6D8LH/view?usp=drivesdk","HENNY KUSUMA NEGARA, S.P.")</f>
        <v>HENNY KUSUMA NEGARA, S.P.</v>
      </c>
      <c r="L471" s="4" t="s">
        <v>2815</v>
      </c>
    </row>
    <row r="472">
      <c r="A472" s="3">
        <v>44446.385078217594</v>
      </c>
      <c r="B472" s="4" t="s">
        <v>2536</v>
      </c>
      <c r="C472" s="4" t="s">
        <v>2537</v>
      </c>
      <c r="D472" s="5" t="s">
        <v>2538</v>
      </c>
      <c r="E472" s="4" t="s">
        <v>5</v>
      </c>
      <c r="F472" s="4" t="s">
        <v>70</v>
      </c>
      <c r="H472" s="4" t="s">
        <v>2907</v>
      </c>
      <c r="I472" s="4" t="s">
        <v>2908</v>
      </c>
      <c r="J472" s="6" t="s">
        <v>2909</v>
      </c>
      <c r="K472" s="7" t="str">
        <f>HYPERLINK("https://drive.google.com/file/d/1Gn7MAL78lgT44PkY-Z3Yom1W5Io_lTD6/view?usp=drivesdk","Roy Aga Gunawan, SP")</f>
        <v>Roy Aga Gunawan, SP</v>
      </c>
      <c r="L472" s="4" t="s">
        <v>2815</v>
      </c>
    </row>
    <row r="473">
      <c r="A473" s="3">
        <v>44446.38509347222</v>
      </c>
      <c r="B473" s="4" t="s">
        <v>2910</v>
      </c>
      <c r="C473" s="4" t="s">
        <v>2911</v>
      </c>
      <c r="D473" s="5" t="s">
        <v>2912</v>
      </c>
      <c r="E473" s="4" t="s">
        <v>5</v>
      </c>
      <c r="F473" s="4" t="s">
        <v>70</v>
      </c>
      <c r="H473" s="4" t="s">
        <v>2913</v>
      </c>
      <c r="I473" s="4" t="s">
        <v>2914</v>
      </c>
      <c r="J473" s="6" t="s">
        <v>2915</v>
      </c>
      <c r="K473" s="7" t="str">
        <f>HYPERLINK("https://drive.google.com/file/d/1JJUEA9nQ1ojbKZgbVQ6hUk_Hb6I2-wzU/view?usp=drivesdk","MUHSIN HABIBI, S.P")</f>
        <v>MUHSIN HABIBI, S.P</v>
      </c>
      <c r="L473" s="4" t="s">
        <v>2815</v>
      </c>
    </row>
    <row r="474">
      <c r="A474" s="3">
        <v>44446.38511938657</v>
      </c>
      <c r="B474" s="4" t="s">
        <v>2916</v>
      </c>
      <c r="C474" s="4" t="s">
        <v>2917</v>
      </c>
      <c r="D474" s="5" t="s">
        <v>2918</v>
      </c>
      <c r="E474" s="4" t="s">
        <v>5</v>
      </c>
      <c r="F474" s="4" t="s">
        <v>379</v>
      </c>
      <c r="H474" s="4" t="s">
        <v>2919</v>
      </c>
      <c r="I474" s="4" t="s">
        <v>2920</v>
      </c>
      <c r="J474" s="6" t="s">
        <v>2921</v>
      </c>
      <c r="K474" s="7" t="str">
        <f>HYPERLINK("https://drive.google.com/file/d/1L6-imT8FIowSxCQEiAmAC5IZDgPLLgRT/view?usp=drivesdk","Vinorita, SP")</f>
        <v>Vinorita, SP</v>
      </c>
      <c r="L474" s="4" t="s">
        <v>2815</v>
      </c>
    </row>
    <row r="475">
      <c r="A475" s="3">
        <v>44446.3851816088</v>
      </c>
      <c r="B475" s="4" t="s">
        <v>2922</v>
      </c>
      <c r="C475" s="4" t="s">
        <v>2923</v>
      </c>
      <c r="D475" s="5" t="s">
        <v>2924</v>
      </c>
      <c r="E475" s="4" t="s">
        <v>5</v>
      </c>
      <c r="F475" s="4" t="s">
        <v>70</v>
      </c>
      <c r="H475" s="4" t="s">
        <v>2925</v>
      </c>
      <c r="I475" s="4" t="s">
        <v>2926</v>
      </c>
      <c r="J475" s="6" t="s">
        <v>2927</v>
      </c>
      <c r="K475" s="7" t="str">
        <f>HYPERLINK("https://drive.google.com/file/d/1RmURmAudtJ9biThBxARDI5r4e1UNi74K/view?usp=drivesdk","HERY PURWANTO, SP")</f>
        <v>HERY PURWANTO, SP</v>
      </c>
      <c r="L475" s="4" t="s">
        <v>2815</v>
      </c>
    </row>
    <row r="476">
      <c r="A476" s="3">
        <v>44446.38518657407</v>
      </c>
      <c r="B476" s="4" t="s">
        <v>2928</v>
      </c>
      <c r="C476" s="4" t="s">
        <v>2929</v>
      </c>
      <c r="D476" s="5" t="s">
        <v>2930</v>
      </c>
      <c r="E476" s="4" t="s">
        <v>5</v>
      </c>
      <c r="F476" s="4" t="s">
        <v>70</v>
      </c>
      <c r="H476" s="4" t="s">
        <v>2931</v>
      </c>
      <c r="I476" s="4" t="s">
        <v>2932</v>
      </c>
      <c r="J476" s="6" t="s">
        <v>2933</v>
      </c>
      <c r="K476" s="7" t="str">
        <f>HYPERLINK("https://drive.google.com/file/d/1S28uZtxom3hwgBZEfVbYstTrTMhtws_4/view?usp=drivesdk","Susanti, SP.")</f>
        <v>Susanti, SP.</v>
      </c>
      <c r="L476" s="4" t="s">
        <v>2934</v>
      </c>
    </row>
    <row r="477">
      <c r="A477" s="3">
        <v>44446.38522497685</v>
      </c>
      <c r="B477" s="4" t="s">
        <v>2935</v>
      </c>
      <c r="C477" s="4" t="s">
        <v>2936</v>
      </c>
      <c r="D477" s="5" t="s">
        <v>2937</v>
      </c>
      <c r="E477" s="4" t="s">
        <v>5</v>
      </c>
      <c r="F477" s="4" t="s">
        <v>2938</v>
      </c>
      <c r="H477" s="4" t="s">
        <v>48</v>
      </c>
      <c r="I477" s="4" t="s">
        <v>2939</v>
      </c>
      <c r="J477" s="6" t="s">
        <v>2940</v>
      </c>
      <c r="K477" s="7" t="str">
        <f>HYPERLINK("https://drive.google.com/file/d/1BdyoUk_hAkRK1wju3CQaUeS3Rp1-T6Y6/view?usp=drivesdk","Dwi Kurniawati, S.P")</f>
        <v>Dwi Kurniawati, S.P</v>
      </c>
      <c r="L477" s="4" t="s">
        <v>2815</v>
      </c>
    </row>
    <row r="478">
      <c r="A478" s="3">
        <v>44446.38522974537</v>
      </c>
      <c r="B478" s="4" t="s">
        <v>2941</v>
      </c>
      <c r="C478" s="4" t="s">
        <v>2942</v>
      </c>
      <c r="D478" s="5" t="s">
        <v>2943</v>
      </c>
      <c r="E478" s="4" t="s">
        <v>6</v>
      </c>
      <c r="F478" s="4" t="s">
        <v>2944</v>
      </c>
      <c r="G478" s="4" t="s">
        <v>282</v>
      </c>
      <c r="H478" s="4" t="s">
        <v>2945</v>
      </c>
      <c r="I478" s="4" t="s">
        <v>2946</v>
      </c>
      <c r="J478" s="6" t="s">
        <v>2947</v>
      </c>
      <c r="K478" s="7" t="str">
        <f>HYPERLINK("https://drive.google.com/file/d/1H0sxZcgEhb54o1sF4caMGTMgy7C3qZQj/view?usp=drivesdk","Sarmad,S.Pd")</f>
        <v>Sarmad,S.Pd</v>
      </c>
      <c r="L478" s="4" t="s">
        <v>2934</v>
      </c>
    </row>
    <row r="479">
      <c r="A479" s="3">
        <v>44446.38525597222</v>
      </c>
      <c r="B479" s="4" t="s">
        <v>2948</v>
      </c>
      <c r="C479" s="4" t="s">
        <v>2949</v>
      </c>
      <c r="D479" s="5" t="s">
        <v>2950</v>
      </c>
      <c r="E479" s="4" t="s">
        <v>5</v>
      </c>
      <c r="F479" s="4" t="s">
        <v>70</v>
      </c>
      <c r="H479" s="4" t="s">
        <v>2951</v>
      </c>
      <c r="I479" s="4" t="s">
        <v>2952</v>
      </c>
      <c r="J479" s="6" t="s">
        <v>2953</v>
      </c>
      <c r="K479" s="7" t="str">
        <f>HYPERLINK("https://drive.google.com/file/d/1kHqME2K6IwNamHH2qtAJm7OdAFDVZ0rz/view?usp=drivesdk","DEWI ORIZA SP")</f>
        <v>DEWI ORIZA SP</v>
      </c>
      <c r="L479" s="4" t="s">
        <v>2934</v>
      </c>
    </row>
    <row r="480">
      <c r="A480" s="3">
        <v>44446.38525636574</v>
      </c>
      <c r="B480" s="4" t="s">
        <v>2954</v>
      </c>
      <c r="C480" s="4" t="s">
        <v>2955</v>
      </c>
      <c r="D480" s="5" t="s">
        <v>2956</v>
      </c>
      <c r="E480" s="4" t="s">
        <v>5</v>
      </c>
      <c r="F480" s="4" t="s">
        <v>2957</v>
      </c>
      <c r="H480" s="4" t="s">
        <v>222</v>
      </c>
      <c r="I480" s="4" t="s">
        <v>2958</v>
      </c>
      <c r="J480" s="6" t="s">
        <v>2959</v>
      </c>
      <c r="K480" s="7" t="str">
        <f>HYPERLINK("https://drive.google.com/file/d/1WzqX-xTNwhz61ghDNCdbmCHC7tQ1uEa6/view?usp=drivesdk","ERWANSYAH")</f>
        <v>ERWANSYAH</v>
      </c>
      <c r="L480" s="4" t="s">
        <v>2934</v>
      </c>
    </row>
    <row r="481">
      <c r="A481" s="3">
        <v>44446.38526268519</v>
      </c>
      <c r="B481" s="4" t="s">
        <v>2960</v>
      </c>
      <c r="C481" s="4" t="s">
        <v>2961</v>
      </c>
      <c r="D481" s="5" t="s">
        <v>2962</v>
      </c>
      <c r="E481" s="4" t="s">
        <v>5</v>
      </c>
      <c r="F481" s="4" t="s">
        <v>70</v>
      </c>
      <c r="I481" s="4" t="s">
        <v>2963</v>
      </c>
      <c r="J481" s="6" t="s">
        <v>2964</v>
      </c>
      <c r="K481" s="7" t="str">
        <f>HYPERLINK("https://drive.google.com/file/d/12dSItWuW0seZEMhLTQalLlw9MD9M3wQw/view?usp=drivesdk","ANDRIANI ARI SUSANTI, SP")</f>
        <v>ANDRIANI ARI SUSANTI, SP</v>
      </c>
      <c r="L481" s="4" t="s">
        <v>2934</v>
      </c>
    </row>
    <row r="482">
      <c r="A482" s="3">
        <v>44446.38533181713</v>
      </c>
      <c r="B482" s="4" t="s">
        <v>2965</v>
      </c>
      <c r="C482" s="4" t="s">
        <v>2966</v>
      </c>
      <c r="D482" s="5" t="s">
        <v>2967</v>
      </c>
      <c r="E482" s="4" t="s">
        <v>6</v>
      </c>
      <c r="G482" s="4" t="s">
        <v>282</v>
      </c>
      <c r="I482" s="4" t="s">
        <v>2968</v>
      </c>
      <c r="J482" s="6" t="s">
        <v>2969</v>
      </c>
      <c r="K482" s="7" t="str">
        <f>HYPERLINK("https://drive.google.com/file/d/12IQzvYVOVWXGoJpCP-y44xOBryqyP9sN/view?usp=drivesdk","Rintya Khumaira")</f>
        <v>Rintya Khumaira</v>
      </c>
      <c r="L482" s="4" t="s">
        <v>2934</v>
      </c>
    </row>
    <row r="483">
      <c r="A483" s="3">
        <v>44446.38537575232</v>
      </c>
      <c r="B483" s="4" t="s">
        <v>2970</v>
      </c>
      <c r="C483" s="4" t="s">
        <v>2971</v>
      </c>
      <c r="D483" s="5" t="s">
        <v>2972</v>
      </c>
      <c r="E483" s="4" t="s">
        <v>5</v>
      </c>
      <c r="F483" s="4" t="s">
        <v>55</v>
      </c>
      <c r="G483" s="4" t="s">
        <v>2973</v>
      </c>
      <c r="H483" s="4" t="s">
        <v>2974</v>
      </c>
      <c r="I483" s="4" t="s">
        <v>2975</v>
      </c>
      <c r="J483" s="6" t="s">
        <v>2976</v>
      </c>
      <c r="K483" s="7" t="str">
        <f>HYPERLINK("https://drive.google.com/file/d/1ZfineM-LN3_dbcU-qALIEzHiaeD4P1MK/view?usp=drivesdk","Ahadu Setiono, S.Hut")</f>
        <v>Ahadu Setiono, S.Hut</v>
      </c>
      <c r="L483" s="4" t="s">
        <v>2934</v>
      </c>
    </row>
    <row r="484">
      <c r="A484" s="3">
        <v>44446.385406319445</v>
      </c>
      <c r="B484" s="4" t="s">
        <v>2977</v>
      </c>
      <c r="C484" s="4" t="s">
        <v>2978</v>
      </c>
      <c r="D484" s="5" t="s">
        <v>2979</v>
      </c>
      <c r="E484" s="4" t="s">
        <v>5</v>
      </c>
      <c r="H484" s="4" t="s">
        <v>2980</v>
      </c>
      <c r="I484" s="4" t="s">
        <v>2981</v>
      </c>
      <c r="J484" s="6" t="s">
        <v>2982</v>
      </c>
      <c r="K484" s="7" t="str">
        <f>HYPERLINK("https://drive.google.com/file/d/1weVkGO5um7_hzWJgXN2gMRhqBAj3KALu/view?usp=drivesdk","I Gst. Nrh. Bgs. Priadi, S.TP")</f>
        <v>I Gst. Nrh. Bgs. Priadi, S.TP</v>
      </c>
      <c r="L484" s="4" t="s">
        <v>2934</v>
      </c>
    </row>
    <row r="485">
      <c r="A485" s="3">
        <v>44446.38547181713</v>
      </c>
      <c r="B485" s="4" t="s">
        <v>2983</v>
      </c>
      <c r="C485" s="4" t="s">
        <v>1291</v>
      </c>
      <c r="D485" s="5" t="s">
        <v>2984</v>
      </c>
      <c r="E485" s="4" t="s">
        <v>5</v>
      </c>
      <c r="F485" s="4" t="s">
        <v>2985</v>
      </c>
      <c r="H485" s="4" t="s">
        <v>1294</v>
      </c>
      <c r="I485" s="4" t="s">
        <v>2986</v>
      </c>
      <c r="J485" s="6" t="s">
        <v>2987</v>
      </c>
      <c r="K485" s="7" t="str">
        <f>HYPERLINK("https://drive.google.com/file/d/1H1VNKBRk51fwVvzAInR56kppsYQYNXSY/view?usp=drivesdk","UNENG")</f>
        <v>UNENG</v>
      </c>
      <c r="L485" s="4" t="s">
        <v>2934</v>
      </c>
    </row>
    <row r="486">
      <c r="A486" s="3">
        <v>44446.3854909375</v>
      </c>
      <c r="B486" s="4" t="s">
        <v>2988</v>
      </c>
      <c r="C486" s="4" t="s">
        <v>2989</v>
      </c>
      <c r="D486" s="5" t="s">
        <v>2990</v>
      </c>
      <c r="E486" s="4" t="s">
        <v>5</v>
      </c>
      <c r="H486" s="4" t="s">
        <v>1448</v>
      </c>
      <c r="I486" s="4" t="s">
        <v>2991</v>
      </c>
      <c r="J486" s="6" t="s">
        <v>2992</v>
      </c>
      <c r="K486" s="7" t="str">
        <f>HYPERLINK("https://drive.google.com/file/d/1Ur6s2mxuCHnv4JIIk4hgGy4eA6ahcU3z/view?usp=drivesdk","mukadimah, S. PKP")</f>
        <v>mukadimah, S. PKP</v>
      </c>
      <c r="L486" s="4" t="s">
        <v>2934</v>
      </c>
    </row>
    <row r="487">
      <c r="A487" s="3">
        <v>44446.38551729167</v>
      </c>
      <c r="B487" s="4" t="s">
        <v>2993</v>
      </c>
      <c r="C487" s="4" t="s">
        <v>2994</v>
      </c>
      <c r="D487" s="5" t="s">
        <v>2995</v>
      </c>
      <c r="E487" s="4" t="s">
        <v>5</v>
      </c>
      <c r="F487" s="4" t="s">
        <v>70</v>
      </c>
      <c r="H487" s="4" t="s">
        <v>2996</v>
      </c>
      <c r="I487" s="4" t="s">
        <v>2997</v>
      </c>
      <c r="J487" s="6" t="s">
        <v>2998</v>
      </c>
      <c r="K487" s="7" t="str">
        <f>HYPERLINK("https://drive.google.com/file/d/1dbloiY-kMnKqzo219HWFgaGqYtbouRry/view?usp=drivesdk","ENDROWATI")</f>
        <v>ENDROWATI</v>
      </c>
      <c r="L487" s="4" t="s">
        <v>2934</v>
      </c>
    </row>
    <row r="488">
      <c r="A488" s="3">
        <v>44446.38553465278</v>
      </c>
      <c r="B488" s="4" t="s">
        <v>2999</v>
      </c>
      <c r="C488" s="4" t="s">
        <v>3000</v>
      </c>
      <c r="D488" s="5" t="s">
        <v>3001</v>
      </c>
      <c r="E488" s="4" t="s">
        <v>5</v>
      </c>
      <c r="F488" s="4" t="s">
        <v>70</v>
      </c>
      <c r="H488" s="4" t="s">
        <v>3002</v>
      </c>
      <c r="I488" s="4" t="s">
        <v>3003</v>
      </c>
      <c r="J488" s="6" t="s">
        <v>3004</v>
      </c>
      <c r="K488" s="7" t="str">
        <f>HYPERLINK("https://drive.google.com/file/d/1ZtA-QhupC4Du72e2Uwe5JEl-M5GnhmMo/view?usp=drivesdk","RINI EKOWATI")</f>
        <v>RINI EKOWATI</v>
      </c>
      <c r="L488" s="4" t="s">
        <v>2934</v>
      </c>
    </row>
    <row r="489">
      <c r="A489" s="3">
        <v>44446.38553666667</v>
      </c>
      <c r="B489" s="4" t="s">
        <v>1611</v>
      </c>
      <c r="C489" s="4" t="s">
        <v>3005</v>
      </c>
      <c r="D489" s="5" t="s">
        <v>1613</v>
      </c>
      <c r="E489" s="4" t="s">
        <v>5</v>
      </c>
      <c r="F489" s="4" t="s">
        <v>70</v>
      </c>
      <c r="I489" s="4" t="s">
        <v>3006</v>
      </c>
      <c r="J489" s="6" t="s">
        <v>3007</v>
      </c>
      <c r="K489" s="7" t="str">
        <f>HYPERLINK("https://drive.google.com/file/d/1MJPSaESVI1OAssibESIaizRPaL6oAdMf/view?usp=drivesdk","Rasmalawati,SST.")</f>
        <v>Rasmalawati,SST.</v>
      </c>
      <c r="L489" s="4" t="s">
        <v>2934</v>
      </c>
    </row>
    <row r="490">
      <c r="A490" s="3">
        <v>44446.3855518287</v>
      </c>
      <c r="B490" s="4" t="s">
        <v>3008</v>
      </c>
      <c r="C490" s="4" t="s">
        <v>3009</v>
      </c>
      <c r="D490" s="5" t="s">
        <v>3010</v>
      </c>
      <c r="E490" s="4" t="s">
        <v>5</v>
      </c>
      <c r="F490" s="4" t="s">
        <v>70</v>
      </c>
      <c r="H490" s="4" t="s">
        <v>1023</v>
      </c>
      <c r="I490" s="4" t="s">
        <v>3011</v>
      </c>
      <c r="J490" s="6" t="s">
        <v>3012</v>
      </c>
      <c r="K490" s="7" t="str">
        <f>HYPERLINK("https://drive.google.com/file/d/1kYCwDeUfCE8tDcinCXnCy3XOsTONKJ3A/view?usp=drivesdk","Bismark Putra Bintan SP")</f>
        <v>Bismark Putra Bintan SP</v>
      </c>
      <c r="L490" s="4" t="s">
        <v>3013</v>
      </c>
    </row>
    <row r="491">
      <c r="A491" s="3">
        <v>44446.38557078704</v>
      </c>
      <c r="B491" s="4" t="s">
        <v>3014</v>
      </c>
      <c r="C491" s="4" t="s">
        <v>3015</v>
      </c>
      <c r="D491" s="5" t="s">
        <v>3016</v>
      </c>
      <c r="E491" s="4" t="s">
        <v>5</v>
      </c>
      <c r="F491" s="4" t="s">
        <v>70</v>
      </c>
      <c r="I491" s="4" t="s">
        <v>3017</v>
      </c>
      <c r="J491" s="6" t="s">
        <v>3018</v>
      </c>
      <c r="K491" s="7" t="str">
        <f>HYPERLINK("https://drive.google.com/file/d/1Tz5NOJWP2wdj7xhNRWY3xh3IOqNgWMLt/view?usp=drivesdk","Ir. Made Ratnada, MP")</f>
        <v>Ir. Made Ratnada, MP</v>
      </c>
      <c r="L491" s="4" t="s">
        <v>3013</v>
      </c>
    </row>
    <row r="492">
      <c r="A492" s="3">
        <v>44446.38558877315</v>
      </c>
      <c r="B492" s="4" t="s">
        <v>3019</v>
      </c>
      <c r="C492" s="4" t="s">
        <v>3020</v>
      </c>
      <c r="D492" s="5" t="s">
        <v>3021</v>
      </c>
      <c r="E492" s="4" t="s">
        <v>5</v>
      </c>
      <c r="F492" s="4" t="s">
        <v>3022</v>
      </c>
      <c r="I492" s="4" t="s">
        <v>3023</v>
      </c>
      <c r="J492" s="6" t="s">
        <v>3024</v>
      </c>
      <c r="K492" s="7" t="str">
        <f>HYPERLINK("https://drive.google.com/file/d/1m_BxC5MrQFThjb9NrqfqkCDqy0OpP802/view?usp=drivesdk","Marfriandi Hastinura Alamsyah")</f>
        <v>Marfriandi Hastinura Alamsyah</v>
      </c>
      <c r="L492" s="4" t="s">
        <v>2934</v>
      </c>
    </row>
    <row r="493">
      <c r="A493" s="3">
        <v>44446.38560728009</v>
      </c>
      <c r="B493" s="4" t="s">
        <v>3025</v>
      </c>
      <c r="C493" s="4" t="s">
        <v>3026</v>
      </c>
      <c r="D493" s="5" t="s">
        <v>3027</v>
      </c>
      <c r="E493" s="4" t="s">
        <v>5</v>
      </c>
      <c r="F493" s="4" t="s">
        <v>3028</v>
      </c>
      <c r="H493" s="4" t="s">
        <v>2775</v>
      </c>
      <c r="I493" s="4" t="s">
        <v>3029</v>
      </c>
      <c r="J493" s="6" t="s">
        <v>3030</v>
      </c>
      <c r="K493" s="7" t="str">
        <f>HYPERLINK("https://drive.google.com/file/d/1obPTNvRYD8tKDeCZSINLgC5PfH59Qvly/view?usp=drivesdk","QURATUL AINI, SP")</f>
        <v>QURATUL AINI, SP</v>
      </c>
      <c r="L493" s="4" t="s">
        <v>2934</v>
      </c>
    </row>
    <row r="494">
      <c r="A494" s="3">
        <v>44446.385633564816</v>
      </c>
      <c r="B494" s="4" t="s">
        <v>3031</v>
      </c>
      <c r="C494" s="4" t="s">
        <v>3032</v>
      </c>
      <c r="D494" s="5" t="s">
        <v>3033</v>
      </c>
      <c r="E494" s="4" t="s">
        <v>5</v>
      </c>
      <c r="F494" s="4" t="s">
        <v>187</v>
      </c>
      <c r="H494" s="4" t="s">
        <v>166</v>
      </c>
      <c r="I494" s="4" t="s">
        <v>3034</v>
      </c>
      <c r="J494" s="6" t="s">
        <v>3035</v>
      </c>
      <c r="K494" s="7" t="str">
        <f>HYPERLINK("https://drive.google.com/file/d/18GAArk9GQ2NQV5Sb2Fo_4dyBcSrOLj0J/view?usp=drivesdk","Olivia Datu Parung")</f>
        <v>Olivia Datu Parung</v>
      </c>
      <c r="L494" s="4" t="s">
        <v>2934</v>
      </c>
    </row>
    <row r="495">
      <c r="A495" s="3">
        <v>44446.385659629625</v>
      </c>
      <c r="B495" s="4" t="s">
        <v>3036</v>
      </c>
      <c r="C495" s="4" t="s">
        <v>3037</v>
      </c>
      <c r="D495" s="5" t="s">
        <v>3038</v>
      </c>
      <c r="E495" s="4" t="s">
        <v>5</v>
      </c>
      <c r="F495" s="4" t="s">
        <v>70</v>
      </c>
      <c r="H495" s="4" t="s">
        <v>222</v>
      </c>
      <c r="I495" s="4" t="s">
        <v>3039</v>
      </c>
      <c r="J495" s="6" t="s">
        <v>3040</v>
      </c>
      <c r="K495" s="7" t="str">
        <f>HYPERLINK("https://drive.google.com/file/d/1fgSQk5EmVPOX0J_b87-ZYYcyZRgT9Jjl/view?usp=drivesdk","DIAN KARTIKA SARI, S.TP")</f>
        <v>DIAN KARTIKA SARI, S.TP</v>
      </c>
      <c r="L495" s="4" t="s">
        <v>2934</v>
      </c>
    </row>
    <row r="496">
      <c r="A496" s="3">
        <v>44446.385683506945</v>
      </c>
      <c r="B496" s="4" t="s">
        <v>3041</v>
      </c>
      <c r="C496" s="4" t="s">
        <v>3042</v>
      </c>
      <c r="D496" s="5" t="s">
        <v>3043</v>
      </c>
      <c r="E496" s="4" t="s">
        <v>5</v>
      </c>
      <c r="F496" s="4" t="s">
        <v>1088</v>
      </c>
      <c r="H496" s="4" t="s">
        <v>947</v>
      </c>
      <c r="I496" s="4" t="s">
        <v>3044</v>
      </c>
      <c r="J496" s="6" t="s">
        <v>3045</v>
      </c>
      <c r="K496" s="7" t="str">
        <f>HYPERLINK("https://drive.google.com/file/d/1bjSRdrVWL2YTyFEcCyAoukYWrq2fygKo/view?usp=drivesdk","Mohammad Muslimin")</f>
        <v>Mohammad Muslimin</v>
      </c>
      <c r="L496" s="4" t="s">
        <v>2934</v>
      </c>
    </row>
    <row r="497">
      <c r="A497" s="3">
        <v>44446.38575256945</v>
      </c>
      <c r="B497" s="4" t="s">
        <v>3046</v>
      </c>
      <c r="C497" s="4" t="s">
        <v>3047</v>
      </c>
      <c r="D497" s="5" t="s">
        <v>3048</v>
      </c>
      <c r="E497" s="4" t="s">
        <v>5</v>
      </c>
      <c r="F497" s="4" t="s">
        <v>70</v>
      </c>
      <c r="H497" s="4" t="s">
        <v>1448</v>
      </c>
      <c r="I497" s="4" t="s">
        <v>3049</v>
      </c>
      <c r="J497" s="6" t="s">
        <v>3050</v>
      </c>
      <c r="K497" s="7" t="str">
        <f>HYPERLINK("https://drive.google.com/file/d/1ZLLizT6kMdN9WoWHzuV28iDrL94qK-im/view?usp=drivesdk","STHAVIRA LIBERTY GABUNG, SP")</f>
        <v>STHAVIRA LIBERTY GABUNG, SP</v>
      </c>
      <c r="L497" s="4" t="s">
        <v>2934</v>
      </c>
    </row>
    <row r="498">
      <c r="A498" s="3">
        <v>44446.38575339121</v>
      </c>
      <c r="B498" s="4" t="s">
        <v>3051</v>
      </c>
      <c r="C498" s="4" t="s">
        <v>3052</v>
      </c>
      <c r="D498" s="5" t="s">
        <v>3053</v>
      </c>
      <c r="E498" s="4" t="s">
        <v>6</v>
      </c>
      <c r="G498" s="4" t="s">
        <v>92</v>
      </c>
      <c r="H498" s="4" t="s">
        <v>3054</v>
      </c>
      <c r="I498" s="4" t="s">
        <v>3055</v>
      </c>
      <c r="J498" s="6" t="s">
        <v>3056</v>
      </c>
      <c r="K498" s="7" t="str">
        <f>HYPERLINK("https://drive.google.com/file/d/1URU-cPPLzyV03unaLEivGgbvZwegHSyY/view?usp=drivesdk","TUNGGUL RIGSIPAMRIH")</f>
        <v>TUNGGUL RIGSIPAMRIH</v>
      </c>
      <c r="L498" s="4" t="s">
        <v>2934</v>
      </c>
    </row>
    <row r="499">
      <c r="A499" s="3">
        <v>44446.385827129634</v>
      </c>
      <c r="B499" s="4" t="s">
        <v>3057</v>
      </c>
      <c r="C499" s="4" t="s">
        <v>3058</v>
      </c>
      <c r="D499" s="5" t="s">
        <v>3059</v>
      </c>
      <c r="E499" s="4" t="s">
        <v>5</v>
      </c>
      <c r="F499" s="4" t="s">
        <v>3060</v>
      </c>
      <c r="H499" s="4" t="s">
        <v>3061</v>
      </c>
      <c r="I499" s="4" t="s">
        <v>3062</v>
      </c>
      <c r="J499" s="6" t="s">
        <v>3063</v>
      </c>
      <c r="K499" s="7" t="str">
        <f>HYPERLINK("https://drive.google.com/file/d/1J8-mXqZWeKcu8yQq-kstOF0HilEVcWvR/view?usp=drivesdk","FARIDA ROSANA MIRA")</f>
        <v>FARIDA ROSANA MIRA</v>
      </c>
      <c r="L499" s="4" t="s">
        <v>2934</v>
      </c>
    </row>
    <row r="500">
      <c r="A500" s="3">
        <v>44446.38584615741</v>
      </c>
      <c r="B500" s="4" t="s">
        <v>3064</v>
      </c>
      <c r="C500" s="4" t="s">
        <v>3065</v>
      </c>
      <c r="D500" s="5" t="s">
        <v>3066</v>
      </c>
      <c r="E500" s="4" t="s">
        <v>5</v>
      </c>
      <c r="F500" s="4" t="s">
        <v>187</v>
      </c>
      <c r="H500" s="4" t="s">
        <v>3067</v>
      </c>
      <c r="I500" s="4" t="s">
        <v>3068</v>
      </c>
      <c r="J500" s="6" t="s">
        <v>3069</v>
      </c>
      <c r="K500" s="7" t="str">
        <f>HYPERLINK("https://drive.google.com/file/d/15da7x3yYEXqdlfndrm6X79fJx1lhSBQE/view?usp=drivesdk","WASPODO BUDI PRAYITNO SP")</f>
        <v>WASPODO BUDI PRAYITNO SP</v>
      </c>
      <c r="L500" s="4" t="s">
        <v>2934</v>
      </c>
    </row>
    <row r="501">
      <c r="A501" s="3">
        <v>44446.385907488424</v>
      </c>
      <c r="B501" s="4" t="s">
        <v>3070</v>
      </c>
      <c r="C501" s="4" t="s">
        <v>3071</v>
      </c>
      <c r="D501" s="5" t="s">
        <v>3072</v>
      </c>
      <c r="E501" s="4" t="s">
        <v>5</v>
      </c>
      <c r="F501" s="4" t="s">
        <v>70</v>
      </c>
      <c r="H501" s="4" t="s">
        <v>3073</v>
      </c>
      <c r="I501" s="4" t="s">
        <v>3074</v>
      </c>
      <c r="J501" s="6" t="s">
        <v>3075</v>
      </c>
      <c r="K501" s="7" t="str">
        <f>HYPERLINK("https://drive.google.com/file/d/1ZBm1yCHDbT_UgcEDCgVRUg0IRhqhNjGT/view?usp=drivesdk","Hartono,SP")</f>
        <v>Hartono,SP</v>
      </c>
      <c r="L501" s="4" t="s">
        <v>2934</v>
      </c>
    </row>
    <row r="502">
      <c r="A502" s="3">
        <v>44446.38595278935</v>
      </c>
      <c r="B502" s="4" t="s">
        <v>3076</v>
      </c>
      <c r="C502" s="4" t="s">
        <v>3077</v>
      </c>
      <c r="D502" s="5" t="s">
        <v>3078</v>
      </c>
      <c r="E502" s="4" t="s">
        <v>5</v>
      </c>
      <c r="F502" s="4" t="s">
        <v>3079</v>
      </c>
      <c r="H502" s="4" t="s">
        <v>222</v>
      </c>
      <c r="I502" s="4" t="s">
        <v>3080</v>
      </c>
      <c r="J502" s="6" t="s">
        <v>3081</v>
      </c>
      <c r="K502" s="7" t="str">
        <f>HYPERLINK("https://drive.google.com/file/d/1g4M0pmLl2ILJTEyDhYodEGUPzecMR6uf/view?usp=drivesdk","Sri Mulyati")</f>
        <v>Sri Mulyati</v>
      </c>
      <c r="L502" s="4" t="s">
        <v>3013</v>
      </c>
    </row>
    <row r="503">
      <c r="A503" s="3">
        <v>44446.385956990736</v>
      </c>
      <c r="B503" s="4" t="s">
        <v>3082</v>
      </c>
      <c r="C503" s="4" t="s">
        <v>3083</v>
      </c>
      <c r="D503" s="5" t="s">
        <v>3084</v>
      </c>
      <c r="E503" s="4" t="s">
        <v>5</v>
      </c>
      <c r="F503" s="4" t="s">
        <v>70</v>
      </c>
      <c r="H503" s="4" t="s">
        <v>1177</v>
      </c>
      <c r="I503" s="4" t="s">
        <v>3085</v>
      </c>
      <c r="J503" s="6" t="s">
        <v>3086</v>
      </c>
      <c r="K503" s="7" t="str">
        <f>HYPERLINK("https://drive.google.com/file/d/1HViReATSdeM96ok9A3Sf3sThRUT0SCNF/view?usp=drivesdk","Ir. Dedeh Hadiyanti, M.Si")</f>
        <v>Ir. Dedeh Hadiyanti, M.Si</v>
      </c>
      <c r="L503" s="4" t="s">
        <v>3013</v>
      </c>
    </row>
    <row r="504">
      <c r="A504" s="3">
        <v>44446.385971550924</v>
      </c>
      <c r="B504" s="4" t="s">
        <v>3087</v>
      </c>
      <c r="C504" s="4" t="s">
        <v>3088</v>
      </c>
      <c r="D504" s="5" t="s">
        <v>3089</v>
      </c>
      <c r="E504" s="4" t="s">
        <v>5</v>
      </c>
      <c r="F504" s="4" t="s">
        <v>70</v>
      </c>
      <c r="H504" s="4" t="s">
        <v>48</v>
      </c>
      <c r="I504" s="4" t="s">
        <v>3090</v>
      </c>
      <c r="J504" s="6" t="s">
        <v>3091</v>
      </c>
      <c r="K504" s="7" t="str">
        <f>HYPERLINK("https://drive.google.com/file/d/1zaOSXqqU_PDqhUfeAOBUgPIZkIBckVoO/view?usp=drivesdk","Sri Djoko Prijanto, SP")</f>
        <v>Sri Djoko Prijanto, SP</v>
      </c>
      <c r="L504" s="4" t="s">
        <v>3013</v>
      </c>
    </row>
    <row r="505">
      <c r="A505" s="3">
        <v>44446.386027534725</v>
      </c>
      <c r="B505" s="4" t="s">
        <v>3092</v>
      </c>
      <c r="C505" s="4" t="s">
        <v>3093</v>
      </c>
      <c r="D505" s="5" t="s">
        <v>3094</v>
      </c>
      <c r="E505" s="4" t="s">
        <v>5</v>
      </c>
      <c r="F505" s="4" t="s">
        <v>55</v>
      </c>
      <c r="H505" s="4" t="s">
        <v>754</v>
      </c>
      <c r="I505" s="4" t="s">
        <v>3095</v>
      </c>
      <c r="J505" s="6" t="s">
        <v>3096</v>
      </c>
      <c r="K505" s="7" t="str">
        <f>HYPERLINK("https://drive.google.com/file/d/17OIwomnKtf0CFVqn-YhqgvRO7llqx76G/view?usp=drivesdk","Dr. Rudi Hartawan, SP., MP")</f>
        <v>Dr. Rudi Hartawan, SP., MP</v>
      </c>
      <c r="L505" s="4" t="s">
        <v>3013</v>
      </c>
    </row>
    <row r="506">
      <c r="A506" s="3">
        <v>44446.38603775463</v>
      </c>
      <c r="B506" s="4" t="s">
        <v>3097</v>
      </c>
      <c r="C506" s="4" t="s">
        <v>3098</v>
      </c>
      <c r="D506" s="5" t="s">
        <v>3099</v>
      </c>
      <c r="E506" s="4" t="s">
        <v>5</v>
      </c>
      <c r="F506" s="4" t="s">
        <v>70</v>
      </c>
      <c r="H506" s="4" t="s">
        <v>304</v>
      </c>
      <c r="I506" s="4" t="s">
        <v>3100</v>
      </c>
      <c r="J506" s="6" t="s">
        <v>3101</v>
      </c>
      <c r="K506" s="7" t="str">
        <f>HYPERLINK("https://drive.google.com/file/d/1ddiW3rKS5BDx0vLND5xx6mqHGHO7n8y4/view?usp=drivesdk","YULITA A.Md")</f>
        <v>YULITA A.Md</v>
      </c>
      <c r="L506" s="4" t="s">
        <v>3013</v>
      </c>
    </row>
    <row r="507">
      <c r="A507" s="3">
        <v>44446.386044074075</v>
      </c>
      <c r="B507" s="4" t="s">
        <v>3102</v>
      </c>
      <c r="C507" s="4" t="s">
        <v>3103</v>
      </c>
      <c r="D507" s="5" t="s">
        <v>3104</v>
      </c>
      <c r="E507" s="4" t="s">
        <v>5</v>
      </c>
      <c r="F507" s="4" t="s">
        <v>70</v>
      </c>
      <c r="H507" s="4" t="s">
        <v>3105</v>
      </c>
      <c r="I507" s="4" t="s">
        <v>3106</v>
      </c>
      <c r="J507" s="6" t="s">
        <v>3107</v>
      </c>
      <c r="K507" s="7" t="str">
        <f>HYPERLINK("https://drive.google.com/file/d/1x1F-numE3vGoQKUwH96xDKEHiJj3yvF7/view?usp=drivesdk","Thopan, SST")</f>
        <v>Thopan, SST</v>
      </c>
      <c r="L507" s="4" t="s">
        <v>3013</v>
      </c>
    </row>
    <row r="508">
      <c r="A508" s="3">
        <v>44446.38606488426</v>
      </c>
      <c r="B508" s="4" t="s">
        <v>3108</v>
      </c>
      <c r="C508" s="4" t="s">
        <v>3109</v>
      </c>
      <c r="D508" s="5" t="s">
        <v>3110</v>
      </c>
      <c r="E508" s="4" t="s">
        <v>6</v>
      </c>
      <c r="F508" s="4" t="s">
        <v>3111</v>
      </c>
      <c r="G508" s="4" t="s">
        <v>3111</v>
      </c>
      <c r="H508" s="4" t="s">
        <v>3112</v>
      </c>
      <c r="I508" s="4" t="s">
        <v>3113</v>
      </c>
      <c r="J508" s="6" t="s">
        <v>3114</v>
      </c>
      <c r="K508" s="7" t="str">
        <f>HYPERLINK("https://drive.google.com/file/d/1mImRRC1s60bvP4rg1Nm-AGMBD_3BgIML/view?usp=drivesdk","Ir. Rosikin, S.Pt, IPM")</f>
        <v>Ir. Rosikin, S.Pt, IPM</v>
      </c>
      <c r="L508" s="4" t="s">
        <v>3013</v>
      </c>
    </row>
    <row r="509">
      <c r="A509" s="3">
        <v>44446.38608466435</v>
      </c>
      <c r="B509" s="4" t="s">
        <v>3115</v>
      </c>
      <c r="C509" s="4" t="s">
        <v>3116</v>
      </c>
      <c r="D509" s="5" t="s">
        <v>3117</v>
      </c>
      <c r="E509" s="4" t="s">
        <v>5</v>
      </c>
      <c r="H509" s="4" t="s">
        <v>1448</v>
      </c>
      <c r="I509" s="4" t="s">
        <v>3118</v>
      </c>
      <c r="J509" s="6" t="s">
        <v>3119</v>
      </c>
      <c r="K509" s="7" t="str">
        <f>HYPERLINK("https://drive.google.com/file/d/1W_aesvgq-FsMpHB-Yypkkb0vZY-It-XX/view?usp=drivesdk","Afdi Agustria, SP., M. Si")</f>
        <v>Afdi Agustria, SP., M. Si</v>
      </c>
      <c r="L509" s="4" t="s">
        <v>3013</v>
      </c>
    </row>
    <row r="510">
      <c r="A510" s="3">
        <v>44446.38618782407</v>
      </c>
      <c r="B510" s="4" t="s">
        <v>3120</v>
      </c>
      <c r="C510" s="4" t="s">
        <v>3121</v>
      </c>
      <c r="D510" s="5" t="s">
        <v>3122</v>
      </c>
      <c r="E510" s="4" t="s">
        <v>6</v>
      </c>
      <c r="G510" s="4" t="s">
        <v>3123</v>
      </c>
      <c r="H510" s="4" t="s">
        <v>3124</v>
      </c>
      <c r="I510" s="4" t="s">
        <v>3125</v>
      </c>
      <c r="J510" s="6" t="s">
        <v>3126</v>
      </c>
      <c r="K510" s="7" t="str">
        <f>HYPERLINK("https://drive.google.com/file/d/1MPSMLHoNa2imCfTzRpSEKNKdRBDvoiEq/view?usp=drivesdk","NADRAH, SP, MP")</f>
        <v>NADRAH, SP, MP</v>
      </c>
      <c r="L510" s="4" t="s">
        <v>3013</v>
      </c>
    </row>
    <row r="511">
      <c r="A511" s="3">
        <v>44446.386236516206</v>
      </c>
      <c r="B511" s="4" t="s">
        <v>3127</v>
      </c>
      <c r="C511" s="4" t="s">
        <v>3128</v>
      </c>
      <c r="D511" s="5" t="s">
        <v>3129</v>
      </c>
      <c r="E511" s="4" t="s">
        <v>5</v>
      </c>
      <c r="F511" s="4" t="s">
        <v>70</v>
      </c>
      <c r="H511" s="4" t="s">
        <v>3130</v>
      </c>
      <c r="I511" s="4" t="s">
        <v>3131</v>
      </c>
      <c r="J511" s="6" t="s">
        <v>3132</v>
      </c>
      <c r="K511" s="7" t="str">
        <f>HYPERLINK("https://drive.google.com/file/d/1Ig5StxZyDnLYBlESwaXpfz-1AUzEXRZH/view?usp=drivesdk","Luluk Mamlukatin, SP")</f>
        <v>Luluk Mamlukatin, SP</v>
      </c>
      <c r="L511" s="4" t="s">
        <v>3013</v>
      </c>
    </row>
    <row r="512">
      <c r="A512" s="3">
        <v>44446.38628784722</v>
      </c>
      <c r="B512" s="4" t="s">
        <v>3133</v>
      </c>
      <c r="C512" s="4" t="s">
        <v>3134</v>
      </c>
      <c r="D512" s="5" t="s">
        <v>3135</v>
      </c>
      <c r="E512" s="4" t="s">
        <v>5</v>
      </c>
      <c r="F512" s="4" t="s">
        <v>70</v>
      </c>
      <c r="H512" s="4" t="s">
        <v>3136</v>
      </c>
      <c r="I512" s="4" t="s">
        <v>3137</v>
      </c>
      <c r="J512" s="6" t="s">
        <v>3138</v>
      </c>
      <c r="K512" s="7" t="str">
        <f>HYPERLINK("https://drive.google.com/file/d/1XBNpHfcF3McxRT3moSc8gZVpwrmJtnhy/view?usp=drivesdk","NOPA NOPIYANI, S.P")</f>
        <v>NOPA NOPIYANI, S.P</v>
      </c>
      <c r="L512" s="4" t="s">
        <v>3013</v>
      </c>
    </row>
    <row r="513">
      <c r="A513" s="3">
        <v>44446.38630844907</v>
      </c>
      <c r="B513" s="4" t="s">
        <v>3139</v>
      </c>
      <c r="C513" s="4" t="s">
        <v>3140</v>
      </c>
      <c r="D513" s="5" t="s">
        <v>3141</v>
      </c>
      <c r="E513" s="4" t="s">
        <v>5</v>
      </c>
      <c r="F513" s="4" t="s">
        <v>3142</v>
      </c>
      <c r="H513" s="4" t="s">
        <v>3143</v>
      </c>
      <c r="I513" s="4" t="s">
        <v>3144</v>
      </c>
      <c r="J513" s="6" t="s">
        <v>3145</v>
      </c>
      <c r="K513" s="7" t="str">
        <f>HYPERLINK("https://drive.google.com/file/d/1tYXCNxHBUptp4iCmcYyXLWifk48bjqYI/view?usp=drivesdk","Rochaeni, SP")</f>
        <v>Rochaeni, SP</v>
      </c>
      <c r="L513" s="4" t="s">
        <v>3013</v>
      </c>
    </row>
    <row r="514">
      <c r="A514" s="3">
        <v>44446.38633440972</v>
      </c>
      <c r="B514" s="4" t="s">
        <v>3146</v>
      </c>
      <c r="C514" s="4" t="s">
        <v>3147</v>
      </c>
      <c r="D514" s="5" t="s">
        <v>3148</v>
      </c>
      <c r="E514" s="4" t="s">
        <v>6</v>
      </c>
      <c r="F514" s="4" t="s">
        <v>3149</v>
      </c>
      <c r="G514" s="4" t="s">
        <v>3149</v>
      </c>
      <c r="H514" s="4" t="s">
        <v>3150</v>
      </c>
      <c r="I514" s="4" t="s">
        <v>3151</v>
      </c>
      <c r="J514" s="6" t="s">
        <v>3152</v>
      </c>
      <c r="K514" s="7" t="str">
        <f>HYPERLINK("https://drive.google.com/file/d/16fxnhy8K7fZaU9kT5t0YENbUzxdyZy3m/view?usp=drivesdk","Mia Achaeruni")</f>
        <v>Mia Achaeruni</v>
      </c>
      <c r="L514" s="4" t="s">
        <v>3013</v>
      </c>
    </row>
    <row r="515">
      <c r="A515" s="3">
        <v>44446.38635340278</v>
      </c>
      <c r="B515" s="4" t="s">
        <v>3153</v>
      </c>
      <c r="C515" s="4" t="s">
        <v>3154</v>
      </c>
      <c r="D515" s="5" t="s">
        <v>3155</v>
      </c>
      <c r="E515" s="4" t="s">
        <v>5</v>
      </c>
      <c r="F515" s="4" t="s">
        <v>15</v>
      </c>
      <c r="H515" s="4" t="s">
        <v>3156</v>
      </c>
      <c r="I515" s="4" t="s">
        <v>3157</v>
      </c>
      <c r="J515" s="6" t="s">
        <v>3158</v>
      </c>
      <c r="K515" s="7" t="str">
        <f>HYPERLINK("https://drive.google.com/file/d/1vYMSH71lOsNQf3qhwZfPdjVa239bdSSo/view?usp=drivesdk","EDI HARIYANTO, SP")</f>
        <v>EDI HARIYANTO, SP</v>
      </c>
      <c r="L515" s="4" t="s">
        <v>3013</v>
      </c>
    </row>
    <row r="516">
      <c r="A516" s="3">
        <v>44446.38639054398</v>
      </c>
      <c r="B516" s="4" t="s">
        <v>3159</v>
      </c>
      <c r="C516" s="4" t="s">
        <v>3160</v>
      </c>
      <c r="D516" s="5" t="s">
        <v>3161</v>
      </c>
      <c r="E516" s="4" t="s">
        <v>5</v>
      </c>
      <c r="F516" s="4" t="s">
        <v>187</v>
      </c>
      <c r="I516" s="4" t="s">
        <v>3162</v>
      </c>
      <c r="J516" s="6" t="s">
        <v>3163</v>
      </c>
      <c r="K516" s="7" t="str">
        <f>HYPERLINK("https://drive.google.com/file/d/1NYDW3a_q8FaCuQQJCmKSyye1ReL1SnU9/view?usp=drivesdk","Hatimah Kuba, SP")</f>
        <v>Hatimah Kuba, SP</v>
      </c>
      <c r="L516" s="4" t="s">
        <v>3013</v>
      </c>
    </row>
    <row r="517">
      <c r="A517" s="3">
        <v>44446.386418738424</v>
      </c>
      <c r="B517" s="4" t="s">
        <v>3164</v>
      </c>
      <c r="C517" s="4" t="s">
        <v>3165</v>
      </c>
      <c r="D517" s="5" t="s">
        <v>3166</v>
      </c>
      <c r="E517" s="4" t="s">
        <v>6</v>
      </c>
      <c r="G517" s="4" t="s">
        <v>122</v>
      </c>
      <c r="H517" s="4" t="s">
        <v>3167</v>
      </c>
      <c r="I517" s="4" t="s">
        <v>3168</v>
      </c>
      <c r="J517" s="6" t="s">
        <v>3169</v>
      </c>
      <c r="K517" s="7" t="str">
        <f>HYPERLINK("https://drive.google.com/file/d/1igQGntjQnHAUDt5s4fvjwBcWUf7DjRPY/view?usp=drivesdk","Panggih Riski Prastiko")</f>
        <v>Panggih Riski Prastiko</v>
      </c>
      <c r="L517" s="4" t="s">
        <v>3013</v>
      </c>
    </row>
    <row r="518">
      <c r="A518" s="3">
        <v>44446.386426655095</v>
      </c>
      <c r="B518" s="4" t="s">
        <v>3170</v>
      </c>
      <c r="C518" s="4" t="s">
        <v>3171</v>
      </c>
      <c r="D518" s="5" t="s">
        <v>3172</v>
      </c>
      <c r="E518" s="4" t="s">
        <v>6</v>
      </c>
      <c r="F518" s="4" t="s">
        <v>55</v>
      </c>
      <c r="H518" s="4" t="s">
        <v>1448</v>
      </c>
      <c r="I518" s="4" t="s">
        <v>3173</v>
      </c>
      <c r="J518" s="6" t="s">
        <v>3174</v>
      </c>
      <c r="K518" s="7" t="str">
        <f>HYPERLINK("https://drive.google.com/file/d/1odnmO3ZEL9iUStE0yQ19s5eBayo9wyZd/view?usp=drivesdk","Yulistiati Nengsih, SP., MP")</f>
        <v>Yulistiati Nengsih, SP., MP</v>
      </c>
      <c r="L518" s="4" t="s">
        <v>3013</v>
      </c>
    </row>
    <row r="519">
      <c r="A519" s="3">
        <v>44446.38644811342</v>
      </c>
      <c r="B519" s="4" t="s">
        <v>3175</v>
      </c>
      <c r="C519" s="4" t="s">
        <v>3176</v>
      </c>
      <c r="D519" s="5" t="s">
        <v>3177</v>
      </c>
      <c r="E519" s="4" t="s">
        <v>5</v>
      </c>
      <c r="F519" s="4" t="s">
        <v>70</v>
      </c>
      <c r="H519" s="4" t="s">
        <v>3178</v>
      </c>
      <c r="I519" s="4" t="s">
        <v>3179</v>
      </c>
      <c r="J519" s="6" t="s">
        <v>3180</v>
      </c>
      <c r="K519" s="7" t="str">
        <f>HYPERLINK("https://drive.google.com/file/d/1gQnFatergmKxr7dekzPAu3WhthGf3rUf/view?usp=drivesdk","Pujiati, SP")</f>
        <v>Pujiati, SP</v>
      </c>
      <c r="L519" s="4" t="s">
        <v>3013</v>
      </c>
    </row>
    <row r="520">
      <c r="A520" s="3">
        <v>44446.38648741898</v>
      </c>
      <c r="B520" s="4" t="s">
        <v>3181</v>
      </c>
      <c r="C520" s="4" t="s">
        <v>3182</v>
      </c>
      <c r="D520" s="5" t="s">
        <v>3183</v>
      </c>
      <c r="E520" s="4" t="s">
        <v>5</v>
      </c>
      <c r="F520" s="4" t="s">
        <v>70</v>
      </c>
      <c r="G520" s="4" t="s">
        <v>92</v>
      </c>
      <c r="H520" s="4" t="s">
        <v>1627</v>
      </c>
      <c r="I520" s="4" t="s">
        <v>3184</v>
      </c>
      <c r="J520" s="6" t="s">
        <v>3185</v>
      </c>
      <c r="K520" s="7" t="str">
        <f>HYPERLINK("https://drive.google.com/file/d/1eXSe9Q-yjrr-PCCB0DvCvBMrjiJ_DHSv/view?usp=drivesdk","SURNOTO")</f>
        <v>SURNOTO</v>
      </c>
      <c r="L520" s="4" t="s">
        <v>3013</v>
      </c>
    </row>
    <row r="521">
      <c r="A521" s="3">
        <v>44446.38649130787</v>
      </c>
      <c r="B521" s="4" t="s">
        <v>3186</v>
      </c>
      <c r="C521" s="4" t="s">
        <v>3187</v>
      </c>
      <c r="D521" s="5" t="s">
        <v>3188</v>
      </c>
      <c r="E521" s="4" t="s">
        <v>5</v>
      </c>
      <c r="F521" s="4" t="s">
        <v>3189</v>
      </c>
      <c r="H521" s="4" t="s">
        <v>3190</v>
      </c>
      <c r="I521" s="4" t="s">
        <v>3191</v>
      </c>
      <c r="J521" s="6" t="s">
        <v>3192</v>
      </c>
      <c r="K521" s="7" t="str">
        <f>HYPERLINK("https://drive.google.com/file/d/1qAgEIKvwy_SMbErVVJRNdVKp_tc_eE7Y/view?usp=drivesdk","Tri Hadi Mulyono SP MMA")</f>
        <v>Tri Hadi Mulyono SP MMA</v>
      </c>
      <c r="L521" s="4" t="s">
        <v>3193</v>
      </c>
    </row>
    <row r="522">
      <c r="A522" s="3">
        <v>44446.38652855324</v>
      </c>
      <c r="B522" s="4" t="s">
        <v>3194</v>
      </c>
      <c r="C522" s="4" t="s">
        <v>3195</v>
      </c>
      <c r="D522" s="5" t="s">
        <v>3196</v>
      </c>
      <c r="E522" s="4" t="s">
        <v>5</v>
      </c>
      <c r="F522" s="4" t="s">
        <v>70</v>
      </c>
      <c r="H522" s="4" t="s">
        <v>3197</v>
      </c>
      <c r="I522" s="4" t="s">
        <v>3198</v>
      </c>
      <c r="J522" s="6" t="s">
        <v>3199</v>
      </c>
      <c r="K522" s="7" t="str">
        <f>HYPERLINK("https://drive.google.com/file/d/1MQXLjYj73QFVDrprYNVCfdyTL9FYKUyB/view?usp=drivesdk","Euis Siti Nurhasanah, SP")</f>
        <v>Euis Siti Nurhasanah, SP</v>
      </c>
      <c r="L522" s="4" t="s">
        <v>3013</v>
      </c>
    </row>
    <row r="523">
      <c r="A523" s="3">
        <v>44446.386531296295</v>
      </c>
      <c r="B523" s="4" t="s">
        <v>3200</v>
      </c>
      <c r="C523" s="4" t="s">
        <v>3201</v>
      </c>
      <c r="D523" s="5" t="s">
        <v>3202</v>
      </c>
      <c r="E523" s="4" t="s">
        <v>6</v>
      </c>
      <c r="G523" s="4" t="s">
        <v>92</v>
      </c>
      <c r="H523" s="4" t="s">
        <v>3203</v>
      </c>
      <c r="I523" s="4" t="s">
        <v>3204</v>
      </c>
      <c r="J523" s="6" t="s">
        <v>3205</v>
      </c>
      <c r="K523" s="7" t="str">
        <f>HYPERLINK("https://drive.google.com/file/d/1LhuMqfiMEEk0udJjitT6Cmi3M7QRPOMU/view?usp=drivesdk","Rigen Sutrisno")</f>
        <v>Rigen Sutrisno</v>
      </c>
      <c r="L523" s="4" t="s">
        <v>3193</v>
      </c>
    </row>
    <row r="524">
      <c r="A524" s="3">
        <v>44446.38655802084</v>
      </c>
      <c r="B524" s="4" t="s">
        <v>3206</v>
      </c>
      <c r="C524" s="4" t="s">
        <v>3207</v>
      </c>
      <c r="D524" s="5" t="s">
        <v>3208</v>
      </c>
      <c r="E524" s="4" t="s">
        <v>5</v>
      </c>
      <c r="F524" s="4" t="s">
        <v>70</v>
      </c>
      <c r="H524" s="4" t="s">
        <v>3209</v>
      </c>
      <c r="I524" s="4" t="s">
        <v>3210</v>
      </c>
      <c r="J524" s="6" t="s">
        <v>3211</v>
      </c>
      <c r="K524" s="7" t="str">
        <f>HYPERLINK("https://drive.google.com/file/d/1SX9CKiTQNBHI2LtPunirNiu7uRJmarbF/view?usp=drivesdk","Albertus Tejo Wibowo")</f>
        <v>Albertus Tejo Wibowo</v>
      </c>
      <c r="L524" s="4" t="s">
        <v>3013</v>
      </c>
    </row>
    <row r="525">
      <c r="A525" s="3">
        <v>44446.386562141204</v>
      </c>
      <c r="B525" s="4" t="s">
        <v>3212</v>
      </c>
      <c r="C525" s="4" t="s">
        <v>3213</v>
      </c>
      <c r="D525" s="4" t="s">
        <v>3214</v>
      </c>
      <c r="E525" s="4" t="s">
        <v>5</v>
      </c>
      <c r="F525" s="4" t="s">
        <v>70</v>
      </c>
      <c r="H525" s="4" t="s">
        <v>3215</v>
      </c>
      <c r="I525" s="4" t="s">
        <v>3216</v>
      </c>
      <c r="J525" s="6" t="s">
        <v>3217</v>
      </c>
      <c r="K525" s="7" t="str">
        <f>HYPERLINK("https://drive.google.com/file/d/1BdbZ7_s8BwLxJfzLT4bm3AqYmx5D03jr/view?usp=drivesdk","HENI APRIYANI, S.ST ")</f>
        <v>HENI APRIYANI, S.ST </v>
      </c>
      <c r="L525" s="4" t="s">
        <v>3193</v>
      </c>
    </row>
    <row r="526">
      <c r="A526" s="3">
        <v>44446.3865682176</v>
      </c>
      <c r="B526" s="4" t="s">
        <v>3218</v>
      </c>
      <c r="C526" s="4" t="s">
        <v>3219</v>
      </c>
      <c r="D526" s="5" t="s">
        <v>3220</v>
      </c>
      <c r="E526" s="4" t="s">
        <v>5</v>
      </c>
      <c r="H526" s="4" t="s">
        <v>3221</v>
      </c>
      <c r="I526" s="4" t="s">
        <v>3222</v>
      </c>
      <c r="J526" s="6" t="s">
        <v>3223</v>
      </c>
      <c r="K526" s="7" t="str">
        <f>HYPERLINK("https://drive.google.com/file/d/1liZg39T-4WJGLT7WjHEDwaPQqaKDc-OV/view?usp=drivesdk","Hj HASMAWATI SP")</f>
        <v>Hj HASMAWATI SP</v>
      </c>
      <c r="L526" s="4" t="s">
        <v>3193</v>
      </c>
    </row>
    <row r="527">
      <c r="A527" s="3">
        <v>44446.38660583334</v>
      </c>
      <c r="B527" s="4" t="s">
        <v>3224</v>
      </c>
      <c r="C527" s="4" t="s">
        <v>3225</v>
      </c>
      <c r="D527" s="4" t="s">
        <v>3226</v>
      </c>
      <c r="E527" s="4" t="s">
        <v>6</v>
      </c>
      <c r="F527" s="4" t="s">
        <v>31</v>
      </c>
      <c r="G527" s="4" t="s">
        <v>282</v>
      </c>
      <c r="I527" s="4" t="s">
        <v>3227</v>
      </c>
      <c r="J527" s="6" t="s">
        <v>3228</v>
      </c>
      <c r="K527" s="7" t="str">
        <f>HYPERLINK("https://drive.google.com/file/d/1wnHOUqnJnm2jzUrXhJbnH6ogcui3NrtG/view?usp=drivesdk","Erwin Situmorang")</f>
        <v>Erwin Situmorang</v>
      </c>
      <c r="L527" s="4" t="s">
        <v>3193</v>
      </c>
    </row>
    <row r="528">
      <c r="A528" s="3">
        <v>44446.38660922454</v>
      </c>
      <c r="B528" s="4" t="s">
        <v>3229</v>
      </c>
      <c r="C528" s="4" t="s">
        <v>3230</v>
      </c>
      <c r="D528" s="5" t="s">
        <v>3231</v>
      </c>
      <c r="E528" s="4" t="s">
        <v>5</v>
      </c>
      <c r="F528" s="4" t="s">
        <v>70</v>
      </c>
      <c r="H528" s="4" t="s">
        <v>48</v>
      </c>
      <c r="I528" s="4" t="s">
        <v>3232</v>
      </c>
      <c r="J528" s="6" t="s">
        <v>3233</v>
      </c>
      <c r="K528" s="7" t="str">
        <f>HYPERLINK("https://drive.google.com/file/d/194eNO1XLJ0vTqq5L-kX2BrXOMTNsBYWf/view?usp=drivesdk","AGUSTIEN C.L. SEKEH, SP")</f>
        <v>AGUSTIEN C.L. SEKEH, SP</v>
      </c>
      <c r="L528" s="4" t="s">
        <v>3193</v>
      </c>
    </row>
    <row r="529">
      <c r="A529" s="3">
        <v>44446.38661527778</v>
      </c>
      <c r="B529" s="4" t="s">
        <v>3234</v>
      </c>
      <c r="C529" s="4" t="s">
        <v>3235</v>
      </c>
      <c r="D529" s="5" t="s">
        <v>3236</v>
      </c>
      <c r="E529" s="4" t="s">
        <v>5</v>
      </c>
      <c r="F529" s="4" t="s">
        <v>3237</v>
      </c>
      <c r="H529" s="4" t="s">
        <v>444</v>
      </c>
      <c r="I529" s="4" t="s">
        <v>3238</v>
      </c>
      <c r="J529" s="6" t="s">
        <v>3239</v>
      </c>
      <c r="K529" s="7" t="str">
        <f>HYPERLINK("https://drive.google.com/file/d/15xkNSgGUypaPrfoGJmdkswJ4QBPHhrUu/view?usp=drivesdk","IRA WINDY AYU, S.TP., MM")</f>
        <v>IRA WINDY AYU, S.TP., MM</v>
      </c>
      <c r="L529" s="4" t="s">
        <v>3193</v>
      </c>
    </row>
    <row r="530">
      <c r="A530" s="3">
        <v>44446.38662039352</v>
      </c>
      <c r="B530" s="4" t="s">
        <v>3240</v>
      </c>
      <c r="C530" s="4" t="s">
        <v>3241</v>
      </c>
      <c r="D530" s="5" t="s">
        <v>3242</v>
      </c>
      <c r="E530" s="4" t="s">
        <v>5</v>
      </c>
      <c r="F530" s="4" t="s">
        <v>3243</v>
      </c>
      <c r="H530" s="4" t="s">
        <v>3244</v>
      </c>
      <c r="I530" s="4" t="s">
        <v>3245</v>
      </c>
      <c r="J530" s="6" t="s">
        <v>3246</v>
      </c>
      <c r="K530" s="7" t="str">
        <f>HYPERLINK("https://drive.google.com/file/d/1fGWur_rPknpnJ-Ga9Pgsi_slZvI6HsBv/view?usp=drivesdk","Zulkifly")</f>
        <v>Zulkifly</v>
      </c>
      <c r="L530" s="4" t="s">
        <v>3193</v>
      </c>
    </row>
    <row r="531">
      <c r="A531" s="3">
        <v>44446.38662859953</v>
      </c>
      <c r="B531" s="4" t="s">
        <v>3247</v>
      </c>
      <c r="C531" s="4" t="s">
        <v>3248</v>
      </c>
      <c r="D531" s="5" t="s">
        <v>3249</v>
      </c>
      <c r="E531" s="4" t="s">
        <v>5</v>
      </c>
      <c r="F531" s="4" t="s">
        <v>70</v>
      </c>
      <c r="H531" s="4" t="s">
        <v>602</v>
      </c>
      <c r="I531" s="4" t="s">
        <v>3250</v>
      </c>
      <c r="J531" s="6" t="s">
        <v>3251</v>
      </c>
      <c r="K531" s="7" t="str">
        <f>HYPERLINK("https://drive.google.com/file/d/1UtV3vCXRmcBh2nHASGIJhDQqSzM9hKvH/view?usp=drivesdk","Sumiyati, S.P")</f>
        <v>Sumiyati, S.P</v>
      </c>
      <c r="L531" s="4" t="s">
        <v>3193</v>
      </c>
    </row>
    <row r="532">
      <c r="A532" s="3">
        <v>44446.386649374996</v>
      </c>
      <c r="B532" s="4" t="s">
        <v>3252</v>
      </c>
      <c r="C532" s="4" t="s">
        <v>3253</v>
      </c>
      <c r="D532" s="5" t="s">
        <v>3254</v>
      </c>
      <c r="E532" s="4" t="s">
        <v>5</v>
      </c>
      <c r="F532" s="4" t="s">
        <v>70</v>
      </c>
      <c r="H532" s="4" t="s">
        <v>3255</v>
      </c>
      <c r="I532" s="4" t="s">
        <v>3256</v>
      </c>
      <c r="J532" s="6" t="s">
        <v>3257</v>
      </c>
      <c r="K532" s="7" t="str">
        <f>HYPERLINK("https://drive.google.com/file/d/15vOD5v0GCwbAbCgRapfEWUsGryobY5BI/view?usp=drivesdk","Niharti Purnami ")</f>
        <v>Niharti Purnami </v>
      </c>
      <c r="L532" s="4" t="s">
        <v>3193</v>
      </c>
    </row>
    <row r="533">
      <c r="A533" s="3">
        <v>44446.38667689815</v>
      </c>
      <c r="B533" s="4" t="s">
        <v>3258</v>
      </c>
      <c r="C533" s="4" t="s">
        <v>3259</v>
      </c>
      <c r="D533" s="5" t="s">
        <v>3260</v>
      </c>
      <c r="E533" s="4" t="s">
        <v>6</v>
      </c>
      <c r="G533" s="4" t="s">
        <v>282</v>
      </c>
      <c r="H533" s="4" t="s">
        <v>3261</v>
      </c>
      <c r="I533" s="4" t="s">
        <v>3262</v>
      </c>
      <c r="J533" s="6" t="s">
        <v>3263</v>
      </c>
      <c r="K533" s="7" t="str">
        <f>HYPERLINK("https://drive.google.com/file/d/13j25bkj68tj2ktSjbg8lSQOImRkZiXHZ/view?usp=drivesdk","Rio Saputra Siregar")</f>
        <v>Rio Saputra Siregar</v>
      </c>
      <c r="L533" s="4" t="s">
        <v>3193</v>
      </c>
    </row>
    <row r="534">
      <c r="A534" s="3">
        <v>44446.38669646991</v>
      </c>
      <c r="B534" s="4" t="s">
        <v>1468</v>
      </c>
      <c r="C534" s="4" t="s">
        <v>1469</v>
      </c>
      <c r="D534" s="5" t="s">
        <v>1470</v>
      </c>
      <c r="E534" s="4" t="s">
        <v>6</v>
      </c>
      <c r="G534" s="4" t="s">
        <v>282</v>
      </c>
      <c r="I534" s="4" t="s">
        <v>3264</v>
      </c>
      <c r="J534" s="6" t="s">
        <v>3265</v>
      </c>
      <c r="K534" s="7" t="str">
        <f>HYPERLINK("https://drive.google.com/file/d/16T2J8coLCtjdT19oarbzq4hFg1JlFo_A/view?usp=drivesdk","Noviansyah")</f>
        <v>Noviansyah</v>
      </c>
      <c r="L534" s="4" t="s">
        <v>3193</v>
      </c>
    </row>
    <row r="535">
      <c r="A535" s="3">
        <v>44446.38679887731</v>
      </c>
      <c r="B535" s="4" t="s">
        <v>3266</v>
      </c>
      <c r="C535" s="4" t="s">
        <v>1291</v>
      </c>
      <c r="D535" s="5" t="s">
        <v>3267</v>
      </c>
      <c r="E535" s="4" t="s">
        <v>6</v>
      </c>
      <c r="G535" s="4" t="s">
        <v>3268</v>
      </c>
      <c r="H535" s="4" t="s">
        <v>1294</v>
      </c>
      <c r="I535" s="4" t="s">
        <v>3269</v>
      </c>
      <c r="J535" s="6" t="s">
        <v>3270</v>
      </c>
      <c r="K535" s="7" t="str">
        <f>HYPERLINK("https://drive.google.com/file/d/1pe75694eEYr_GWWpX5mmi6Jlqho_vgxH/view?usp=drivesdk","WIJAYADI")</f>
        <v>WIJAYADI</v>
      </c>
      <c r="L535" s="4" t="s">
        <v>3193</v>
      </c>
    </row>
    <row r="536">
      <c r="A536" s="3">
        <v>44446.38681840278</v>
      </c>
      <c r="B536" s="4" t="s">
        <v>3271</v>
      </c>
      <c r="C536" s="4" t="s">
        <v>3272</v>
      </c>
      <c r="D536" s="5" t="s">
        <v>3273</v>
      </c>
      <c r="E536" s="4" t="s">
        <v>5</v>
      </c>
      <c r="F536" s="4" t="s">
        <v>3274</v>
      </c>
      <c r="H536" s="4" t="s">
        <v>318</v>
      </c>
      <c r="I536" s="4" t="s">
        <v>3275</v>
      </c>
      <c r="J536" s="6" t="s">
        <v>3276</v>
      </c>
      <c r="K536" s="7" t="str">
        <f>HYPERLINK("https://drive.google.com/file/d/1Mdd80HE_G0aKc0ZbNaF0JZpSjxm21SC3/view?usp=drivesdk","SITI NURBAYA")</f>
        <v>SITI NURBAYA</v>
      </c>
      <c r="L536" s="4" t="s">
        <v>3193</v>
      </c>
    </row>
    <row r="537">
      <c r="A537" s="3">
        <v>44446.38683347222</v>
      </c>
      <c r="B537" s="4" t="s">
        <v>3277</v>
      </c>
      <c r="C537" s="4" t="s">
        <v>3278</v>
      </c>
      <c r="D537" s="5" t="s">
        <v>3279</v>
      </c>
      <c r="E537" s="4" t="s">
        <v>6</v>
      </c>
      <c r="F537" s="4" t="s">
        <v>92</v>
      </c>
      <c r="G537" s="4" t="s">
        <v>92</v>
      </c>
      <c r="H537" s="4" t="s">
        <v>48</v>
      </c>
      <c r="I537" s="4" t="s">
        <v>3280</v>
      </c>
      <c r="J537" s="6" t="s">
        <v>3281</v>
      </c>
      <c r="K537" s="7" t="str">
        <f>HYPERLINK("https://drive.google.com/file/d/17l6xU4ierOMmt2jx7sl74bqjH47n_0IF/view?usp=drivesdk","Sakka")</f>
        <v>Sakka</v>
      </c>
      <c r="L537" s="4" t="s">
        <v>3193</v>
      </c>
    </row>
    <row r="538">
      <c r="A538" s="3">
        <v>44446.38684479167</v>
      </c>
      <c r="B538" s="4" t="s">
        <v>3282</v>
      </c>
      <c r="C538" s="4" t="s">
        <v>3283</v>
      </c>
      <c r="D538" s="5" t="s">
        <v>3284</v>
      </c>
      <c r="E538" s="4" t="s">
        <v>5</v>
      </c>
      <c r="F538" s="4" t="s">
        <v>70</v>
      </c>
      <c r="H538" s="4" t="s">
        <v>3285</v>
      </c>
      <c r="I538" s="4" t="s">
        <v>3286</v>
      </c>
      <c r="J538" s="6" t="s">
        <v>3287</v>
      </c>
      <c r="K538" s="7" t="str">
        <f>HYPERLINK("https://drive.google.com/file/d/1edZj_7zloVpT96jM2fRJi-MQ4QyIi0ch/view?usp=drivesdk","Siti Chusnul Khotimah, SP")</f>
        <v>Siti Chusnul Khotimah, SP</v>
      </c>
      <c r="L538" s="4" t="s">
        <v>3193</v>
      </c>
    </row>
    <row r="539">
      <c r="A539" s="3">
        <v>44446.38686248843</v>
      </c>
      <c r="B539" s="4" t="s">
        <v>3288</v>
      </c>
      <c r="C539" s="4" t="s">
        <v>3289</v>
      </c>
      <c r="D539" s="5" t="s">
        <v>3290</v>
      </c>
      <c r="E539" s="4" t="s">
        <v>5</v>
      </c>
      <c r="F539" s="4" t="s">
        <v>187</v>
      </c>
      <c r="H539" s="4" t="s">
        <v>3291</v>
      </c>
      <c r="I539" s="4" t="s">
        <v>3292</v>
      </c>
      <c r="J539" s="6" t="s">
        <v>3293</v>
      </c>
      <c r="K539" s="7" t="str">
        <f>HYPERLINK("https://drive.google.com/file/d/1rl0fjvrpuQPRvV6-HERV_M6iVvy1-cKq/view?usp=drivesdk","Wiwik Kustiwi,SP")</f>
        <v>Wiwik Kustiwi,SP</v>
      </c>
      <c r="L539" s="4" t="s">
        <v>3193</v>
      </c>
    </row>
    <row r="540">
      <c r="A540" s="3">
        <v>44446.38686861111</v>
      </c>
      <c r="B540" s="4" t="s">
        <v>3294</v>
      </c>
      <c r="C540" s="4" t="s">
        <v>3295</v>
      </c>
      <c r="D540" s="5" t="s">
        <v>3296</v>
      </c>
      <c r="E540" s="4" t="s">
        <v>5</v>
      </c>
      <c r="F540" s="4" t="s">
        <v>31</v>
      </c>
      <c r="H540" s="4" t="s">
        <v>3297</v>
      </c>
      <c r="I540" s="4" t="s">
        <v>3298</v>
      </c>
      <c r="J540" s="6" t="s">
        <v>3299</v>
      </c>
      <c r="K540" s="7" t="str">
        <f>HYPERLINK("https://drive.google.com/file/d/1KqSIlKQxx__Y27oEtToffxJ-_w9nCMbk/view?usp=drivesdk","Ir. Siti Bibah Indrajati, M.Sc")</f>
        <v>Ir. Siti Bibah Indrajati, M.Sc</v>
      </c>
      <c r="L540" s="4" t="s">
        <v>3193</v>
      </c>
    </row>
    <row r="541">
      <c r="A541" s="3">
        <v>44446.38687587963</v>
      </c>
      <c r="B541" s="4" t="s">
        <v>3300</v>
      </c>
      <c r="C541" s="4" t="s">
        <v>3301</v>
      </c>
      <c r="D541" s="5" t="s">
        <v>3302</v>
      </c>
      <c r="E541" s="4" t="s">
        <v>5</v>
      </c>
      <c r="F541" s="4" t="s">
        <v>70</v>
      </c>
      <c r="H541" s="4" t="s">
        <v>63</v>
      </c>
      <c r="I541" s="4" t="s">
        <v>3303</v>
      </c>
      <c r="J541" s="6" t="s">
        <v>3304</v>
      </c>
      <c r="K541" s="7" t="str">
        <f>HYPERLINK("https://drive.google.com/file/d/15LChEP4i9UrZnxTcgNoNa5niLis899NV/view?usp=drivesdk","Dr. Rahima Kaliky")</f>
        <v>Dr. Rahima Kaliky</v>
      </c>
      <c r="L541" s="4" t="s">
        <v>3193</v>
      </c>
    </row>
    <row r="542">
      <c r="A542" s="3">
        <v>44446.38689679398</v>
      </c>
      <c r="B542" s="4" t="s">
        <v>3305</v>
      </c>
      <c r="C542" s="4" t="s">
        <v>3306</v>
      </c>
      <c r="D542" s="5" t="s">
        <v>3307</v>
      </c>
      <c r="E542" s="4" t="s">
        <v>5</v>
      </c>
      <c r="F542" s="4" t="s">
        <v>15</v>
      </c>
      <c r="H542" s="4" t="s">
        <v>3308</v>
      </c>
      <c r="I542" s="4" t="s">
        <v>3309</v>
      </c>
      <c r="J542" s="6" t="s">
        <v>3310</v>
      </c>
      <c r="K542" s="7" t="str">
        <f>HYPERLINK("https://drive.google.com/file/d/1NtAdAv7Ak5vp6olnFcEFcSpT4tpQwEwA/view?usp=drivesdk","Ir.Betty  Sumarni  Saragih, M.Si")</f>
        <v>Ir.Betty  Sumarni  Saragih, M.Si</v>
      </c>
      <c r="L542" s="4" t="s">
        <v>3193</v>
      </c>
    </row>
    <row r="543">
      <c r="A543" s="3">
        <v>44446.3869365625</v>
      </c>
      <c r="B543" s="4" t="s">
        <v>3311</v>
      </c>
      <c r="C543" s="4" t="s">
        <v>3312</v>
      </c>
      <c r="D543" s="5" t="s">
        <v>3313</v>
      </c>
      <c r="E543" s="4" t="s">
        <v>5</v>
      </c>
      <c r="F543" s="4" t="s">
        <v>70</v>
      </c>
      <c r="H543" s="4" t="s">
        <v>3314</v>
      </c>
      <c r="I543" s="4" t="s">
        <v>3315</v>
      </c>
      <c r="J543" s="6" t="s">
        <v>3316</v>
      </c>
      <c r="K543" s="7" t="str">
        <f>HYPERLINK("https://drive.google.com/file/d/1xBbf_yEeElpXysX13gA7AnAp2g5T0cNP/view?usp=drivesdk","Nia Marthaneri Iskandar")</f>
        <v>Nia Marthaneri Iskandar</v>
      </c>
      <c r="L543" s="4" t="s">
        <v>3193</v>
      </c>
    </row>
    <row r="544">
      <c r="A544" s="3">
        <v>44446.38700640046</v>
      </c>
      <c r="B544" s="4" t="s">
        <v>3317</v>
      </c>
      <c r="C544" s="4" t="s">
        <v>3318</v>
      </c>
      <c r="D544" s="5" t="s">
        <v>3319</v>
      </c>
      <c r="E544" s="4" t="s">
        <v>6</v>
      </c>
      <c r="G544" s="4" t="s">
        <v>3320</v>
      </c>
      <c r="H544" s="4" t="s">
        <v>222</v>
      </c>
      <c r="I544" s="4" t="s">
        <v>3321</v>
      </c>
      <c r="J544" s="6" t="s">
        <v>3322</v>
      </c>
      <c r="K544" s="7" t="str">
        <f>HYPERLINK("https://drive.google.com/file/d/1VR8yiudx6n8WLfFmUmPLBx7HMAzpUC9O/view?usp=drivesdk","Sarwendah Puji Rahayu, S.Si")</f>
        <v>Sarwendah Puji Rahayu, S.Si</v>
      </c>
      <c r="L544" s="4" t="s">
        <v>3193</v>
      </c>
    </row>
    <row r="545">
      <c r="A545" s="3">
        <v>44446.387016990746</v>
      </c>
      <c r="B545" s="4" t="s">
        <v>3323</v>
      </c>
      <c r="C545" s="4" t="s">
        <v>3324</v>
      </c>
      <c r="D545" s="5" t="s">
        <v>3325</v>
      </c>
      <c r="E545" s="4" t="s">
        <v>5</v>
      </c>
      <c r="F545" s="4" t="s">
        <v>70</v>
      </c>
      <c r="H545" s="4" t="s">
        <v>3326</v>
      </c>
      <c r="I545" s="4" t="s">
        <v>3327</v>
      </c>
      <c r="J545" s="6" t="s">
        <v>3328</v>
      </c>
      <c r="K545" s="7" t="str">
        <f>HYPERLINK("https://drive.google.com/file/d/1p_zPX6JLng3LNYNkaL0p79zGVSznHIFa/view?usp=drivesdk","ASMAWATI,SP")</f>
        <v>ASMAWATI,SP</v>
      </c>
      <c r="L545" s="4" t="s">
        <v>3193</v>
      </c>
    </row>
    <row r="546">
      <c r="A546" s="3">
        <v>44446.38702385417</v>
      </c>
      <c r="B546" s="4" t="s">
        <v>3329</v>
      </c>
      <c r="C546" s="4" t="s">
        <v>3330</v>
      </c>
      <c r="D546" s="5" t="s">
        <v>3331</v>
      </c>
      <c r="E546" s="4" t="s">
        <v>6</v>
      </c>
      <c r="G546" s="4" t="s">
        <v>122</v>
      </c>
      <c r="H546" s="4" t="s">
        <v>222</v>
      </c>
      <c r="I546" s="4" t="s">
        <v>3332</v>
      </c>
      <c r="J546" s="6" t="s">
        <v>3333</v>
      </c>
      <c r="K546" s="7" t="str">
        <f>HYPERLINK("https://drive.google.com/file/d/12UY1mKRu1G1QXlwZTaR_wkb_QpV6cHkw/view?usp=drivesdk","Maida Andini, A.Md.,P.")</f>
        <v>Maida Andini, A.Md.,P.</v>
      </c>
      <c r="L546" s="4" t="s">
        <v>3334</v>
      </c>
    </row>
    <row r="547">
      <c r="A547" s="3">
        <v>44446.38704453704</v>
      </c>
      <c r="B547" s="4" t="s">
        <v>3335</v>
      </c>
      <c r="C547" s="4" t="s">
        <v>3336</v>
      </c>
      <c r="D547" s="5" t="s">
        <v>3337</v>
      </c>
      <c r="E547" s="4" t="s">
        <v>5</v>
      </c>
      <c r="F547" s="4" t="s">
        <v>70</v>
      </c>
      <c r="H547" s="4" t="s">
        <v>3338</v>
      </c>
      <c r="I547" s="4" t="s">
        <v>3339</v>
      </c>
      <c r="J547" s="6" t="s">
        <v>3340</v>
      </c>
      <c r="K547" s="7" t="str">
        <f>HYPERLINK("https://drive.google.com/file/d/1qCHBtHR9-oki93eJWdOE6M8GJasTiVyx/view?usp=drivesdk","LA ODE REELI")</f>
        <v>LA ODE REELI</v>
      </c>
      <c r="L547" s="4" t="s">
        <v>3193</v>
      </c>
    </row>
    <row r="548">
      <c r="A548" s="3">
        <v>44446.38705024305</v>
      </c>
      <c r="B548" s="4" t="s">
        <v>3341</v>
      </c>
      <c r="C548" s="4" t="s">
        <v>3342</v>
      </c>
      <c r="D548" s="5" t="s">
        <v>3343</v>
      </c>
      <c r="E548" s="4" t="s">
        <v>5</v>
      </c>
      <c r="F548" s="4" t="s">
        <v>70</v>
      </c>
      <c r="H548" s="4" t="s">
        <v>63</v>
      </c>
      <c r="I548" s="4" t="s">
        <v>3344</v>
      </c>
      <c r="J548" s="6" t="s">
        <v>3345</v>
      </c>
      <c r="K548" s="7" t="str">
        <f>HYPERLINK("https://drive.google.com/file/d/1QHGjPIlrwHgDRJH3sm9imAhOJLkEbFEW/view?usp=drivesdk","DALIZANOLO ZEGA")</f>
        <v>DALIZANOLO ZEGA</v>
      </c>
      <c r="L548" s="4" t="s">
        <v>3346</v>
      </c>
    </row>
    <row r="549">
      <c r="A549" s="3">
        <v>44446.38705770833</v>
      </c>
      <c r="B549" s="4" t="s">
        <v>3347</v>
      </c>
      <c r="C549" s="4" t="s">
        <v>3348</v>
      </c>
      <c r="D549" s="5" t="s">
        <v>3349</v>
      </c>
      <c r="E549" s="4" t="s">
        <v>5</v>
      </c>
      <c r="F549" s="4" t="s">
        <v>70</v>
      </c>
      <c r="H549" s="4" t="s">
        <v>3350</v>
      </c>
      <c r="I549" s="4" t="s">
        <v>3351</v>
      </c>
      <c r="J549" s="6" t="s">
        <v>3352</v>
      </c>
      <c r="K549" s="7" t="str">
        <f>HYPERLINK("https://drive.google.com/file/d/1QksUpLm5W6p8M8p91aJQVLqhYFPvmiJy/view?usp=drivesdk","IRMAN MALENDRA, SP")</f>
        <v>IRMAN MALENDRA, SP</v>
      </c>
      <c r="L549" s="4" t="s">
        <v>3334</v>
      </c>
    </row>
    <row r="550">
      <c r="A550" s="3">
        <v>44446.38706636574</v>
      </c>
      <c r="B550" s="4" t="s">
        <v>3353</v>
      </c>
      <c r="C550" s="4" t="s">
        <v>3354</v>
      </c>
      <c r="D550" s="5" t="s">
        <v>3355</v>
      </c>
      <c r="E550" s="4" t="s">
        <v>5</v>
      </c>
      <c r="F550" s="4" t="s">
        <v>70</v>
      </c>
      <c r="H550" s="4" t="s">
        <v>3105</v>
      </c>
      <c r="I550" s="4" t="s">
        <v>3356</v>
      </c>
      <c r="J550" s="6" t="s">
        <v>3357</v>
      </c>
      <c r="K550" s="7" t="str">
        <f>HYPERLINK("https://drive.google.com/file/d/1yHcncFfjzgnZOHnxd00FnwiW0XG2nkh-/view?usp=drivesdk","Wagiman")</f>
        <v>Wagiman</v>
      </c>
      <c r="L550" s="4" t="s">
        <v>3334</v>
      </c>
    </row>
    <row r="551">
      <c r="A551" s="3">
        <v>44446.387130752315</v>
      </c>
      <c r="B551" s="4" t="s">
        <v>3358</v>
      </c>
      <c r="C551" s="4" t="s">
        <v>3359</v>
      </c>
      <c r="D551" s="5" t="s">
        <v>3360</v>
      </c>
      <c r="E551" s="4" t="s">
        <v>5</v>
      </c>
      <c r="F551" s="4" t="s">
        <v>70</v>
      </c>
      <c r="H551" s="4" t="s">
        <v>297</v>
      </c>
      <c r="I551" s="4" t="s">
        <v>3361</v>
      </c>
      <c r="J551" s="6" t="s">
        <v>3362</v>
      </c>
      <c r="K551" s="7" t="str">
        <f>HYPERLINK("https://drive.google.com/file/d/1tfV2DwLkbDCYEA2K8YqqsvFySa55cm3g/view?usp=drivesdk","DJOKO BUDI SANTOSO, SP")</f>
        <v>DJOKO BUDI SANTOSO, SP</v>
      </c>
      <c r="L551" s="4" t="s">
        <v>3193</v>
      </c>
    </row>
    <row r="552">
      <c r="A552" s="3">
        <v>44446.387161817125</v>
      </c>
      <c r="B552" s="4" t="s">
        <v>3363</v>
      </c>
      <c r="C552" s="4" t="s">
        <v>3364</v>
      </c>
      <c r="D552" s="5" t="s">
        <v>3365</v>
      </c>
      <c r="E552" s="4" t="s">
        <v>5</v>
      </c>
      <c r="F552" s="4" t="s">
        <v>70</v>
      </c>
      <c r="H552" s="4" t="s">
        <v>3366</v>
      </c>
      <c r="I552" s="4" t="s">
        <v>3367</v>
      </c>
      <c r="J552" s="6" t="s">
        <v>3368</v>
      </c>
      <c r="K552" s="7" t="str">
        <f>HYPERLINK("https://drive.google.com/file/d/1-6NywK-gmq_xVSp0siEAS32edb71umWK/view?usp=drivesdk","M AZHARI PRABUKESUMA,SP")</f>
        <v>M AZHARI PRABUKESUMA,SP</v>
      </c>
      <c r="L552" s="4" t="s">
        <v>3193</v>
      </c>
    </row>
    <row r="553">
      <c r="A553" s="3">
        <v>44446.38719083334</v>
      </c>
      <c r="B553" s="4" t="s">
        <v>3369</v>
      </c>
      <c r="C553" s="4" t="s">
        <v>3370</v>
      </c>
      <c r="D553" s="5" t="s">
        <v>3371</v>
      </c>
      <c r="E553" s="4" t="s">
        <v>5</v>
      </c>
      <c r="F553" s="4" t="s">
        <v>70</v>
      </c>
      <c r="H553" s="4" t="s">
        <v>3372</v>
      </c>
      <c r="I553" s="4" t="s">
        <v>3373</v>
      </c>
      <c r="J553" s="6" t="s">
        <v>3374</v>
      </c>
      <c r="K553" s="7" t="str">
        <f>HYPERLINK("https://drive.google.com/file/d/1oo6hcuKmGKPwFhyyYER0wvClSzu7BUJW/view?usp=drivesdk","Endang Hasan Basori, SP.")</f>
        <v>Endang Hasan Basori, SP.</v>
      </c>
      <c r="L553" s="4" t="s">
        <v>3193</v>
      </c>
    </row>
    <row r="554">
      <c r="A554" s="3">
        <v>44446.38719736111</v>
      </c>
      <c r="B554" s="4" t="s">
        <v>3041</v>
      </c>
      <c r="C554" s="4" t="s">
        <v>3042</v>
      </c>
      <c r="D554" s="5" t="s">
        <v>3043</v>
      </c>
      <c r="E554" s="4" t="s">
        <v>5</v>
      </c>
      <c r="F554" s="4" t="s">
        <v>1088</v>
      </c>
      <c r="H554" s="4" t="s">
        <v>947</v>
      </c>
      <c r="I554" s="4" t="s">
        <v>3375</v>
      </c>
      <c r="J554" s="6" t="s">
        <v>3376</v>
      </c>
      <c r="K554" s="7" t="str">
        <f>HYPERLINK("https://drive.google.com/file/d/18KPf_2xTE7B66tUpNNep7n6DZalfXb4q/view?usp=drivesdk","Mohammad Muslimin")</f>
        <v>Mohammad Muslimin</v>
      </c>
      <c r="L554" s="4" t="s">
        <v>3334</v>
      </c>
    </row>
    <row r="555">
      <c r="A555" s="3">
        <v>44446.387199432866</v>
      </c>
      <c r="B555" s="4" t="s">
        <v>3377</v>
      </c>
      <c r="C555" s="4" t="s">
        <v>3378</v>
      </c>
      <c r="D555" s="5" t="s">
        <v>3379</v>
      </c>
      <c r="E555" s="4" t="s">
        <v>5</v>
      </c>
      <c r="F555" s="4" t="s">
        <v>3380</v>
      </c>
      <c r="H555" s="4" t="s">
        <v>3381</v>
      </c>
      <c r="I555" s="4" t="s">
        <v>3382</v>
      </c>
      <c r="J555" s="6" t="s">
        <v>3383</v>
      </c>
      <c r="K555" s="7" t="str">
        <f>HYPERLINK("https://drive.google.com/file/d/1Dj_xgWui6kYaAQEftIIT0JK4_lFKJ96t/view?usp=drivesdk","Natalia Merry Cristiani Kiolol")</f>
        <v>Natalia Merry Cristiani Kiolol</v>
      </c>
      <c r="L555" s="4" t="s">
        <v>3334</v>
      </c>
    </row>
    <row r="556">
      <c r="A556" s="3">
        <v>44446.387213344904</v>
      </c>
      <c r="B556" s="4" t="s">
        <v>3384</v>
      </c>
      <c r="C556" s="4" t="s">
        <v>3385</v>
      </c>
      <c r="D556" s="5" t="s">
        <v>3386</v>
      </c>
      <c r="E556" s="4" t="s">
        <v>5</v>
      </c>
      <c r="F556" s="4" t="s">
        <v>70</v>
      </c>
      <c r="H556" s="4" t="s">
        <v>3387</v>
      </c>
      <c r="I556" s="4" t="s">
        <v>3388</v>
      </c>
      <c r="J556" s="6" t="s">
        <v>3389</v>
      </c>
      <c r="K556" s="7" t="str">
        <f>HYPERLINK("https://drive.google.com/file/d/17bIi5wTBMe63Em2OI56B4tqG-yzafxId/view?usp=drivesdk","SAUDAH, S.P")</f>
        <v>SAUDAH, S.P</v>
      </c>
      <c r="L556" s="4" t="s">
        <v>3193</v>
      </c>
    </row>
    <row r="557">
      <c r="A557" s="3">
        <v>44446.387234340276</v>
      </c>
      <c r="B557" s="4" t="s">
        <v>3390</v>
      </c>
      <c r="C557" s="4" t="s">
        <v>3391</v>
      </c>
      <c r="D557" s="5" t="s">
        <v>3392</v>
      </c>
      <c r="E557" s="4" t="s">
        <v>5</v>
      </c>
      <c r="F557" s="4" t="s">
        <v>70</v>
      </c>
      <c r="H557" s="4" t="s">
        <v>3393</v>
      </c>
      <c r="I557" s="4" t="s">
        <v>3394</v>
      </c>
      <c r="J557" s="6" t="s">
        <v>3395</v>
      </c>
      <c r="K557" s="7" t="str">
        <f>HYPERLINK("https://drive.google.com/file/d/1rI8nFfNf6lFAfDEGAhf4useX4RW9mL60/view?usp=drivesdk","UCI JUHARA, SP")</f>
        <v>UCI JUHARA, SP</v>
      </c>
      <c r="L557" s="4" t="s">
        <v>3334</v>
      </c>
    </row>
    <row r="558">
      <c r="A558" s="3">
        <v>44446.38725032407</v>
      </c>
      <c r="B558" s="4" t="s">
        <v>3396</v>
      </c>
      <c r="C558" s="4" t="s">
        <v>3397</v>
      </c>
      <c r="D558" s="5" t="s">
        <v>3398</v>
      </c>
      <c r="E558" s="4" t="s">
        <v>5</v>
      </c>
      <c r="F558" s="4" t="s">
        <v>31</v>
      </c>
      <c r="H558" s="4" t="s">
        <v>3399</v>
      </c>
      <c r="I558" s="4" t="s">
        <v>3400</v>
      </c>
      <c r="J558" s="6" t="s">
        <v>3401</v>
      </c>
      <c r="K558" s="7" t="str">
        <f>HYPERLINK("https://drive.google.com/file/d/1yPoYcmoCmzhTVLI6jEyrKuL-gYLuQCkc/view?usp=drivesdk","Dona Syahraina Pane, SP")</f>
        <v>Dona Syahraina Pane, SP</v>
      </c>
      <c r="L558" s="4" t="s">
        <v>3334</v>
      </c>
    </row>
    <row r="559">
      <c r="A559" s="3">
        <v>44446.38728954861</v>
      </c>
      <c r="B559" s="4" t="s">
        <v>3402</v>
      </c>
      <c r="C559" s="4" t="s">
        <v>3403</v>
      </c>
      <c r="D559" s="5" t="s">
        <v>3404</v>
      </c>
      <c r="E559" s="4" t="s">
        <v>6</v>
      </c>
      <c r="G559" s="4" t="s">
        <v>92</v>
      </c>
      <c r="H559" s="4" t="s">
        <v>3405</v>
      </c>
      <c r="I559" s="4" t="s">
        <v>3406</v>
      </c>
      <c r="J559" s="6" t="s">
        <v>3407</v>
      </c>
      <c r="K559" s="7" t="str">
        <f>HYPERLINK("https://drive.google.com/file/d/139BuXAkiSGyOoGZOApKQiR4HBNhGgUDH/view?usp=drivesdk","Slamet")</f>
        <v>Slamet</v>
      </c>
      <c r="L559" s="4" t="s">
        <v>3193</v>
      </c>
    </row>
    <row r="560">
      <c r="A560" s="3">
        <v>44446.38729032407</v>
      </c>
      <c r="B560" s="4" t="s">
        <v>3408</v>
      </c>
      <c r="C560" s="4" t="s">
        <v>3409</v>
      </c>
      <c r="D560" s="5" t="s">
        <v>3410</v>
      </c>
      <c r="E560" s="4" t="s">
        <v>5</v>
      </c>
      <c r="F560" s="4" t="s">
        <v>70</v>
      </c>
      <c r="H560" s="4" t="s">
        <v>3411</v>
      </c>
      <c r="I560" s="4" t="s">
        <v>3412</v>
      </c>
      <c r="J560" s="6" t="s">
        <v>3413</v>
      </c>
      <c r="K560" s="7" t="str">
        <f>HYPERLINK("https://drive.google.com/file/d/1kep88IZJ2TXBggV1_CGPtHFnPZ0tTZ95/view?usp=drivesdk","AMINUR.SP")</f>
        <v>AMINUR.SP</v>
      </c>
      <c r="L560" s="4" t="s">
        <v>3334</v>
      </c>
    </row>
    <row r="561">
      <c r="A561" s="3">
        <v>44446.38729623843</v>
      </c>
      <c r="B561" s="4" t="s">
        <v>3414</v>
      </c>
      <c r="C561" s="4" t="s">
        <v>3415</v>
      </c>
      <c r="D561" s="5" t="s">
        <v>3416</v>
      </c>
      <c r="E561" s="4" t="s">
        <v>5</v>
      </c>
      <c r="F561" s="4" t="s">
        <v>15</v>
      </c>
      <c r="H561" s="4" t="s">
        <v>3417</v>
      </c>
      <c r="I561" s="4" t="s">
        <v>3418</v>
      </c>
      <c r="J561" s="6" t="s">
        <v>3419</v>
      </c>
      <c r="K561" s="7" t="str">
        <f>HYPERLINK("https://drive.google.com/file/d/1kZAtT355omPvETNLfZ8XS02gP3a2m8hl/view?usp=drivesdk","MAMAN SUDIRMAN")</f>
        <v>MAMAN SUDIRMAN</v>
      </c>
      <c r="L561" s="4" t="s">
        <v>3334</v>
      </c>
    </row>
    <row r="562">
      <c r="A562" s="3">
        <v>44446.38732026621</v>
      </c>
      <c r="B562" s="4" t="s">
        <v>3420</v>
      </c>
      <c r="C562" s="4" t="s">
        <v>3421</v>
      </c>
      <c r="D562" s="5" t="s">
        <v>3422</v>
      </c>
      <c r="E562" s="4" t="s">
        <v>5</v>
      </c>
      <c r="F562" s="4" t="s">
        <v>31</v>
      </c>
      <c r="H562" s="4" t="s">
        <v>3423</v>
      </c>
      <c r="I562" s="4" t="s">
        <v>3424</v>
      </c>
      <c r="J562" s="6" t="s">
        <v>3425</v>
      </c>
      <c r="K562" s="7" t="str">
        <f>HYPERLINK("https://drive.google.com/file/d/1sUirTipYIeKaOWF6-ZeAERZOTNZrA-t2/view?usp=drivesdk","Linda Sheren, SP")</f>
        <v>Linda Sheren, SP</v>
      </c>
      <c r="L562" s="4" t="s">
        <v>3334</v>
      </c>
    </row>
    <row r="563">
      <c r="A563" s="3">
        <v>44446.387385625</v>
      </c>
      <c r="B563" s="4" t="s">
        <v>3426</v>
      </c>
      <c r="C563" s="4" t="s">
        <v>3427</v>
      </c>
      <c r="D563" s="5" t="s">
        <v>3428</v>
      </c>
      <c r="E563" s="4" t="s">
        <v>5</v>
      </c>
      <c r="F563" s="4" t="s">
        <v>70</v>
      </c>
      <c r="H563" s="4" t="s">
        <v>318</v>
      </c>
      <c r="I563" s="4" t="s">
        <v>3429</v>
      </c>
      <c r="J563" s="6" t="s">
        <v>3430</v>
      </c>
      <c r="K563" s="7" t="str">
        <f>HYPERLINK("https://drive.google.com/file/d/1ib7LS1L6_V6hlLs1LlepDoux3JUMGPJA/view?usp=drivesdk","Aprilina Dilariatin A.Md")</f>
        <v>Aprilina Dilariatin A.Md</v>
      </c>
      <c r="L563" s="4" t="s">
        <v>3334</v>
      </c>
    </row>
    <row r="564">
      <c r="A564" s="3">
        <v>44446.38749126157</v>
      </c>
      <c r="B564" s="4" t="s">
        <v>3431</v>
      </c>
      <c r="C564" s="4" t="s">
        <v>3432</v>
      </c>
      <c r="D564" s="5" t="s">
        <v>3433</v>
      </c>
      <c r="E564" s="4" t="s">
        <v>5</v>
      </c>
      <c r="F564" s="4" t="s">
        <v>3434</v>
      </c>
      <c r="H564" s="4" t="s">
        <v>716</v>
      </c>
      <c r="I564" s="4" t="s">
        <v>3435</v>
      </c>
      <c r="J564" s="6" t="s">
        <v>3436</v>
      </c>
      <c r="K564" s="7" t="str">
        <f>HYPERLINK("https://drive.google.com/file/d/1UoiwWhrXs0R86WMtx8xd41Kd_OaV0ehF/view?usp=drivesdk","Mokhammad Danang Kusuma, SP., M.Si")</f>
        <v>Mokhammad Danang Kusuma, SP., M.Si</v>
      </c>
      <c r="L564" s="4" t="s">
        <v>3334</v>
      </c>
    </row>
    <row r="565">
      <c r="A565" s="3">
        <v>44446.38749145833</v>
      </c>
      <c r="B565" s="4" t="s">
        <v>3437</v>
      </c>
      <c r="C565" s="4" t="s">
        <v>3438</v>
      </c>
      <c r="D565" s="5" t="s">
        <v>3439</v>
      </c>
      <c r="E565" s="4" t="s">
        <v>5</v>
      </c>
      <c r="F565" s="4" t="s">
        <v>70</v>
      </c>
      <c r="H565" s="4" t="s">
        <v>594</v>
      </c>
      <c r="I565" s="4" t="s">
        <v>3440</v>
      </c>
      <c r="J565" s="6" t="s">
        <v>3441</v>
      </c>
      <c r="K565" s="7" t="str">
        <f>HYPERLINK("https://drive.google.com/file/d/1oVG0kXfmFf3bjG9hSWuErj-iJFBdnfJd/view?usp=drivesdk","Muhammad SP ")</f>
        <v>Muhammad SP </v>
      </c>
      <c r="L565" s="4" t="s">
        <v>3334</v>
      </c>
    </row>
    <row r="566">
      <c r="A566" s="3">
        <v>44446.387544004625</v>
      </c>
      <c r="B566" s="4" t="s">
        <v>3442</v>
      </c>
      <c r="C566" s="4" t="s">
        <v>3443</v>
      </c>
      <c r="D566" s="5" t="s">
        <v>3444</v>
      </c>
      <c r="E566" s="4" t="s">
        <v>5</v>
      </c>
      <c r="F566" s="4" t="s">
        <v>2293</v>
      </c>
      <c r="H566" s="4" t="s">
        <v>3445</v>
      </c>
      <c r="I566" s="4" t="s">
        <v>3446</v>
      </c>
      <c r="J566" s="6" t="s">
        <v>3447</v>
      </c>
      <c r="K566" s="7" t="str">
        <f>HYPERLINK("https://drive.google.com/file/d/1ml4DwlkOBLXk_6wG8xu8W7Dl0UNib2uZ/view?usp=drivesdk","H. HASYIM NUR, S.Sos")</f>
        <v>H. HASYIM NUR, S.Sos</v>
      </c>
      <c r="L566" s="4" t="s">
        <v>3334</v>
      </c>
    </row>
    <row r="567">
      <c r="A567" s="3">
        <v>44446.38761042824</v>
      </c>
      <c r="B567" s="4" t="s">
        <v>3448</v>
      </c>
      <c r="C567" s="4" t="s">
        <v>3449</v>
      </c>
      <c r="D567" s="5" t="s">
        <v>3450</v>
      </c>
      <c r="E567" s="4" t="s">
        <v>5</v>
      </c>
      <c r="F567" s="4" t="s">
        <v>55</v>
      </c>
      <c r="H567" s="4" t="s">
        <v>3451</v>
      </c>
      <c r="I567" s="4" t="s">
        <v>3452</v>
      </c>
      <c r="J567" s="6" t="s">
        <v>3453</v>
      </c>
      <c r="K567" s="7" t="str">
        <f>HYPERLINK("https://drive.google.com/file/d/1T8tRIaczRnNrA42_xJhpX4M7um05FP6k/view?usp=drivesdk","Rusdi Evizal")</f>
        <v>Rusdi Evizal</v>
      </c>
      <c r="L567" s="4" t="s">
        <v>3454</v>
      </c>
    </row>
    <row r="568">
      <c r="A568" s="3">
        <v>44446.38764082176</v>
      </c>
      <c r="B568" s="4" t="s">
        <v>3455</v>
      </c>
      <c r="C568" s="4" t="s">
        <v>3456</v>
      </c>
      <c r="D568" s="5" t="s">
        <v>3457</v>
      </c>
      <c r="E568" s="4" t="s">
        <v>5</v>
      </c>
      <c r="F568" s="4" t="s">
        <v>546</v>
      </c>
      <c r="H568" s="4" t="s">
        <v>3458</v>
      </c>
      <c r="I568" s="4" t="s">
        <v>3459</v>
      </c>
      <c r="J568" s="6" t="s">
        <v>3460</v>
      </c>
      <c r="K568" s="7" t="str">
        <f>HYPERLINK("https://drive.google.com/file/d/1giEV8HcTDwApILQUY4VsSq_qWSIlQHl5/view?usp=drivesdk","Rahma")</f>
        <v>Rahma</v>
      </c>
      <c r="L568" s="4" t="s">
        <v>3334</v>
      </c>
    </row>
    <row r="569">
      <c r="A569" s="3">
        <v>44446.38764667824</v>
      </c>
      <c r="B569" s="4" t="s">
        <v>3461</v>
      </c>
      <c r="C569" s="4" t="s">
        <v>3462</v>
      </c>
      <c r="D569" s="5" t="s">
        <v>911</v>
      </c>
      <c r="E569" s="4" t="s">
        <v>5</v>
      </c>
      <c r="F569" s="4" t="s">
        <v>15</v>
      </c>
      <c r="H569" s="4" t="s">
        <v>912</v>
      </c>
      <c r="I569" s="4" t="s">
        <v>3463</v>
      </c>
      <c r="J569" s="6" t="s">
        <v>3464</v>
      </c>
      <c r="K569" s="7" t="str">
        <f>HYPERLINK("https://drive.google.com/file/d/18QW6GzjRNbvx1I27eCW1Lj2muR5BuNiL/view?usp=drivesdk","Alfiah Julianah")</f>
        <v>Alfiah Julianah</v>
      </c>
      <c r="L569" s="4" t="s">
        <v>3334</v>
      </c>
    </row>
    <row r="570">
      <c r="A570" s="3">
        <v>44446.387660520835</v>
      </c>
      <c r="B570" s="4" t="s">
        <v>3465</v>
      </c>
      <c r="C570" s="4" t="s">
        <v>3466</v>
      </c>
      <c r="D570" s="5" t="s">
        <v>3467</v>
      </c>
      <c r="E570" s="4" t="s">
        <v>5</v>
      </c>
      <c r="F570" s="4" t="s">
        <v>1272</v>
      </c>
      <c r="H570" s="4" t="s">
        <v>222</v>
      </c>
      <c r="I570" s="4" t="s">
        <v>3468</v>
      </c>
      <c r="J570" s="6" t="s">
        <v>3469</v>
      </c>
      <c r="K570" s="7" t="str">
        <f>HYPERLINK("https://drive.google.com/file/d/1CECc6m5PxcJzm8gPzYvz64BBkXjoyl5o/view?usp=drivesdk","Rathi Frima Zona, SP, M.Sc")</f>
        <v>Rathi Frima Zona, SP, M.Sc</v>
      </c>
      <c r="L570" s="4" t="s">
        <v>3334</v>
      </c>
    </row>
    <row r="571">
      <c r="A571" s="3">
        <v>44446.38767577546</v>
      </c>
      <c r="B571" s="4" t="s">
        <v>3470</v>
      </c>
      <c r="C571" s="4" t="s">
        <v>3471</v>
      </c>
      <c r="D571" s="5" t="s">
        <v>3472</v>
      </c>
      <c r="E571" s="4" t="s">
        <v>5</v>
      </c>
      <c r="H571" s="4" t="s">
        <v>3473</v>
      </c>
      <c r="I571" s="4" t="s">
        <v>3474</v>
      </c>
      <c r="J571" s="6" t="s">
        <v>3475</v>
      </c>
      <c r="K571" s="7" t="str">
        <f>HYPERLINK("https://drive.google.com/file/d/1IfH4FpIebsCiPkgQ-rJX90ZGH88JUIkv/view?usp=drivesdk","R. Johannes Manalu")</f>
        <v>R. Johannes Manalu</v>
      </c>
      <c r="L571" s="4" t="s">
        <v>3334</v>
      </c>
    </row>
    <row r="572">
      <c r="A572" s="3">
        <v>44446.38769236111</v>
      </c>
      <c r="B572" s="4" t="s">
        <v>3476</v>
      </c>
      <c r="C572" s="4" t="s">
        <v>3477</v>
      </c>
      <c r="D572" s="5" t="s">
        <v>3478</v>
      </c>
      <c r="E572" s="4" t="s">
        <v>5</v>
      </c>
      <c r="F572" s="4" t="s">
        <v>70</v>
      </c>
      <c r="H572" s="4" t="s">
        <v>3479</v>
      </c>
      <c r="I572" s="4" t="s">
        <v>3480</v>
      </c>
      <c r="J572" s="6" t="s">
        <v>3481</v>
      </c>
      <c r="K572" s="7" t="str">
        <f>HYPERLINK("https://drive.google.com/file/d/1dI7my6y4ZEmCd9HJWYpUqkPcsxesgElo/view?usp=drivesdk","Budiman Panjaitan, SP")</f>
        <v>Budiman Panjaitan, SP</v>
      </c>
      <c r="L572" s="4" t="s">
        <v>3334</v>
      </c>
    </row>
    <row r="573">
      <c r="A573" s="3">
        <v>44446.38785728009</v>
      </c>
      <c r="B573" s="4" t="s">
        <v>3482</v>
      </c>
      <c r="C573" s="4" t="s">
        <v>3483</v>
      </c>
      <c r="D573" s="5" t="s">
        <v>3484</v>
      </c>
      <c r="E573" s="4" t="s">
        <v>6</v>
      </c>
      <c r="F573" s="4" t="s">
        <v>122</v>
      </c>
      <c r="G573" s="4" t="s">
        <v>122</v>
      </c>
      <c r="H573" s="4" t="s">
        <v>1881</v>
      </c>
      <c r="I573" s="4" t="s">
        <v>3485</v>
      </c>
      <c r="J573" s="6" t="s">
        <v>3486</v>
      </c>
      <c r="K573" s="7" t="str">
        <f>HYPERLINK("https://drive.google.com/file/d/1HpmUJ_qYBvtbRgr17P6Ha7R5aTnx0w1I/view?usp=drivesdk","Eka Yana")</f>
        <v>Eka Yana</v>
      </c>
      <c r="L573" s="4" t="s">
        <v>3334</v>
      </c>
    </row>
    <row r="574">
      <c r="A574" s="3">
        <v>44446.38794223379</v>
      </c>
      <c r="B574" s="4" t="s">
        <v>3487</v>
      </c>
      <c r="C574" s="4" t="s">
        <v>3488</v>
      </c>
      <c r="D574" s="5" t="s">
        <v>3489</v>
      </c>
      <c r="E574" s="4" t="s">
        <v>5</v>
      </c>
      <c r="F574" s="4" t="s">
        <v>70</v>
      </c>
      <c r="H574" s="4" t="s">
        <v>3490</v>
      </c>
      <c r="I574" s="4" t="s">
        <v>3491</v>
      </c>
      <c r="J574" s="6" t="s">
        <v>3492</v>
      </c>
      <c r="K574" s="7" t="str">
        <f>HYPERLINK("https://drive.google.com/file/d/1RHOjkYwYkRGPMDsdIrKG3Rx882bMnj81/view?usp=drivesdk","Erna Wijayanti, SST.")</f>
        <v>Erna Wijayanti, SST.</v>
      </c>
      <c r="L574" s="4" t="s">
        <v>3334</v>
      </c>
    </row>
    <row r="575">
      <c r="A575" s="3">
        <v>44446.387985532405</v>
      </c>
      <c r="B575" s="4" t="s">
        <v>3493</v>
      </c>
      <c r="C575" s="4" t="s">
        <v>3494</v>
      </c>
      <c r="D575" s="5" t="s">
        <v>3495</v>
      </c>
      <c r="E575" s="4" t="s">
        <v>5</v>
      </c>
      <c r="F575" s="4" t="s">
        <v>55</v>
      </c>
      <c r="H575" s="4" t="s">
        <v>3496</v>
      </c>
      <c r="I575" s="4" t="s">
        <v>3497</v>
      </c>
      <c r="J575" s="6" t="s">
        <v>3498</v>
      </c>
      <c r="K575" s="7" t="str">
        <f>HYPERLINK("https://drive.google.com/file/d/1cEwCOg_DIdWBCysKVKhKhwVHVyMlwsUR/view?usp=drivesdk","Reinier Berthy Hitalessy")</f>
        <v>Reinier Berthy Hitalessy</v>
      </c>
      <c r="L575" s="4" t="s">
        <v>3334</v>
      </c>
    </row>
    <row r="576">
      <c r="A576" s="3">
        <v>44446.387995185185</v>
      </c>
      <c r="B576" s="4" t="s">
        <v>3499</v>
      </c>
      <c r="C576" s="4" t="s">
        <v>3500</v>
      </c>
      <c r="D576" s="5" t="s">
        <v>3501</v>
      </c>
      <c r="E576" s="4" t="s">
        <v>5</v>
      </c>
      <c r="F576" s="4" t="s">
        <v>70</v>
      </c>
      <c r="H576" s="4" t="s">
        <v>3502</v>
      </c>
      <c r="I576" s="4" t="s">
        <v>3503</v>
      </c>
      <c r="J576" s="6" t="s">
        <v>3504</v>
      </c>
      <c r="K576" s="7" t="str">
        <f>HYPERLINK("https://drive.google.com/file/d/1ARRVi824_vrhZ_XDxZcVqNNzVz4L25ms/view?usp=drivesdk","Abdul Rahman Muhammad,SP")</f>
        <v>Abdul Rahman Muhammad,SP</v>
      </c>
      <c r="L576" s="4" t="s">
        <v>3334</v>
      </c>
    </row>
    <row r="577">
      <c r="A577" s="3">
        <v>44446.388022534724</v>
      </c>
      <c r="B577" s="4" t="s">
        <v>3505</v>
      </c>
      <c r="C577" s="4" t="s">
        <v>3506</v>
      </c>
      <c r="D577" s="5" t="s">
        <v>3507</v>
      </c>
      <c r="E577" s="4" t="s">
        <v>5</v>
      </c>
      <c r="F577" s="4" t="s">
        <v>70</v>
      </c>
      <c r="H577" s="4" t="s">
        <v>3508</v>
      </c>
      <c r="I577" s="4" t="s">
        <v>3509</v>
      </c>
      <c r="J577" s="6" t="s">
        <v>3510</v>
      </c>
      <c r="K577" s="7" t="str">
        <f>HYPERLINK("https://drive.google.com/file/d/1xUvVulvJSLCYc0KedG1ifantshK32pDY/view?usp=drivesdk","SUKMI NURHAYATI")</f>
        <v>SUKMI NURHAYATI</v>
      </c>
      <c r="L577" s="4" t="s">
        <v>3511</v>
      </c>
    </row>
    <row r="578">
      <c r="A578" s="3">
        <v>44446.38808423611</v>
      </c>
      <c r="B578" s="4" t="s">
        <v>3512</v>
      </c>
      <c r="C578" s="4" t="s">
        <v>3513</v>
      </c>
      <c r="D578" s="5" t="s">
        <v>3514</v>
      </c>
      <c r="E578" s="4" t="s">
        <v>5</v>
      </c>
      <c r="F578" s="4" t="s">
        <v>70</v>
      </c>
      <c r="H578" s="4" t="s">
        <v>3515</v>
      </c>
      <c r="I578" s="4" t="s">
        <v>3516</v>
      </c>
      <c r="J578" s="6" t="s">
        <v>3517</v>
      </c>
      <c r="K578" s="7" t="str">
        <f>HYPERLINK("https://drive.google.com/file/d/1546lQlhEo-A4bnNb414w3-NEuPHtZujM/view?usp=drivesdk","YUDI SETIAWAN.SP")</f>
        <v>YUDI SETIAWAN.SP</v>
      </c>
      <c r="L578" s="4" t="s">
        <v>3511</v>
      </c>
    </row>
    <row r="579">
      <c r="A579" s="3">
        <v>44446.38809637731</v>
      </c>
      <c r="B579" s="4" t="s">
        <v>3518</v>
      </c>
      <c r="C579" s="4" t="s">
        <v>3519</v>
      </c>
      <c r="D579" s="5" t="s">
        <v>3520</v>
      </c>
      <c r="E579" s="4" t="s">
        <v>5</v>
      </c>
      <c r="F579" s="4" t="s">
        <v>70</v>
      </c>
      <c r="H579" s="4" t="s">
        <v>3521</v>
      </c>
      <c r="I579" s="4" t="s">
        <v>3522</v>
      </c>
      <c r="J579" s="6" t="s">
        <v>3523</v>
      </c>
      <c r="K579" s="7" t="str">
        <f>HYPERLINK("https://drive.google.com/file/d/1XwCemPF06FDhxQicnSI4dNjB3PGsL5JC/view?usp=drivesdk","IMAM TEGUH KURNIANTO")</f>
        <v>IMAM TEGUH KURNIANTO</v>
      </c>
      <c r="L579" s="4" t="s">
        <v>3511</v>
      </c>
    </row>
    <row r="580">
      <c r="A580" s="3">
        <v>44446.38820133102</v>
      </c>
      <c r="B580" s="4" t="s">
        <v>3524</v>
      </c>
      <c r="C580" s="4" t="s">
        <v>3525</v>
      </c>
      <c r="D580" s="5" t="s">
        <v>3526</v>
      </c>
      <c r="E580" s="4" t="s">
        <v>5</v>
      </c>
      <c r="F580" s="4" t="s">
        <v>31</v>
      </c>
      <c r="H580" s="4" t="s">
        <v>2452</v>
      </c>
      <c r="I580" s="4" t="s">
        <v>3527</v>
      </c>
      <c r="J580" s="6" t="s">
        <v>3528</v>
      </c>
      <c r="K580" s="7" t="str">
        <f>HYPERLINK("https://drive.google.com/file/d/14sEXBbYSj_7gtOgtP5BZptVR0_pWOG33/view?usp=drivesdk","NUNUNG HAIRUNNISYA, STP")</f>
        <v>NUNUNG HAIRUNNISYA, STP</v>
      </c>
      <c r="L580" s="4" t="s">
        <v>3511</v>
      </c>
    </row>
    <row r="581">
      <c r="A581" s="3">
        <v>44446.388220023146</v>
      </c>
      <c r="B581" s="4" t="s">
        <v>3529</v>
      </c>
      <c r="C581" s="4" t="s">
        <v>1291</v>
      </c>
      <c r="D581" s="5" t="s">
        <v>3267</v>
      </c>
      <c r="E581" s="4" t="s">
        <v>6</v>
      </c>
      <c r="G581" s="4" t="s">
        <v>3530</v>
      </c>
      <c r="H581" s="4" t="s">
        <v>1294</v>
      </c>
      <c r="I581" s="4" t="s">
        <v>3531</v>
      </c>
      <c r="J581" s="6" t="s">
        <v>3532</v>
      </c>
      <c r="K581" s="7" t="str">
        <f>HYPERLINK("https://drive.google.com/file/d/1JFzIIh21tD795Vde7heGgFjGLJMDRReq/view?usp=drivesdk","ADI FEBRI NISPIANTO")</f>
        <v>ADI FEBRI NISPIANTO</v>
      </c>
      <c r="L581" s="4" t="s">
        <v>3511</v>
      </c>
    </row>
    <row r="582">
      <c r="A582" s="3">
        <v>44446.38822814815</v>
      </c>
      <c r="B582" s="4" t="s">
        <v>3533</v>
      </c>
      <c r="C582" s="4" t="s">
        <v>3534</v>
      </c>
      <c r="D582" s="5" t="s">
        <v>3535</v>
      </c>
      <c r="E582" s="4" t="s">
        <v>6</v>
      </c>
      <c r="G582" s="4" t="s">
        <v>282</v>
      </c>
      <c r="H582" s="4" t="s">
        <v>3536</v>
      </c>
      <c r="I582" s="4" t="s">
        <v>3537</v>
      </c>
      <c r="J582" s="6" t="s">
        <v>3538</v>
      </c>
      <c r="K582" s="7" t="str">
        <f>HYPERLINK("https://drive.google.com/file/d/1vVyeLC3Jtt-eYJYa7qGaAd97JIakkpBl/view?usp=drivesdk","DEDDY S, S.E, M.M")</f>
        <v>DEDDY S, S.E, M.M</v>
      </c>
      <c r="L582" s="4" t="s">
        <v>3511</v>
      </c>
    </row>
    <row r="583">
      <c r="A583" s="3">
        <v>44446.38827225694</v>
      </c>
      <c r="B583" s="4" t="s">
        <v>3539</v>
      </c>
      <c r="C583" s="4" t="s">
        <v>3540</v>
      </c>
      <c r="D583" s="4" t="s">
        <v>3541</v>
      </c>
      <c r="E583" s="4" t="s">
        <v>6</v>
      </c>
      <c r="F583" s="4" t="s">
        <v>1306</v>
      </c>
      <c r="G583" s="4" t="s">
        <v>1306</v>
      </c>
      <c r="H583" s="4" t="s">
        <v>318</v>
      </c>
      <c r="I583" s="4" t="s">
        <v>3542</v>
      </c>
      <c r="J583" s="6" t="s">
        <v>3543</v>
      </c>
      <c r="K583" s="7" t="str">
        <f>HYPERLINK("https://drive.google.com/file/d/1aZJpUw9wE160wtzYrCBmMfd9KpFalSOu/view?usp=drivesdk","Tirta Haria Ginanjar, ST., MP")</f>
        <v>Tirta Haria Ginanjar, ST., MP</v>
      </c>
      <c r="L583" s="4" t="s">
        <v>3511</v>
      </c>
    </row>
    <row r="584">
      <c r="A584" s="3">
        <v>44446.38834288194</v>
      </c>
      <c r="B584" s="4" t="s">
        <v>3544</v>
      </c>
      <c r="C584" s="4" t="s">
        <v>3545</v>
      </c>
      <c r="D584" s="5" t="s">
        <v>3546</v>
      </c>
      <c r="E584" s="4" t="s">
        <v>5</v>
      </c>
      <c r="F584" s="4" t="s">
        <v>1088</v>
      </c>
      <c r="H584" s="4" t="s">
        <v>318</v>
      </c>
      <c r="I584" s="4" t="s">
        <v>3547</v>
      </c>
      <c r="J584" s="6" t="s">
        <v>3548</v>
      </c>
      <c r="K584" s="7" t="str">
        <f>HYPERLINK("https://drive.google.com/file/d/1E216afpHm0aW8W-B4Sv309kdSgZHNaPw/view?usp=drivesdk","ETI SULASTRI")</f>
        <v>ETI SULASTRI</v>
      </c>
      <c r="L584" s="4" t="s">
        <v>3511</v>
      </c>
    </row>
    <row r="585">
      <c r="A585" s="3">
        <v>44446.388399918986</v>
      </c>
      <c r="B585" s="4" t="s">
        <v>3549</v>
      </c>
      <c r="C585" s="4" t="s">
        <v>3550</v>
      </c>
      <c r="D585" s="5" t="s">
        <v>3551</v>
      </c>
      <c r="E585" s="4" t="s">
        <v>5</v>
      </c>
      <c r="F585" s="4" t="s">
        <v>70</v>
      </c>
      <c r="G585" s="4" t="s">
        <v>3552</v>
      </c>
      <c r="H585" s="4" t="s">
        <v>48</v>
      </c>
      <c r="I585" s="4" t="s">
        <v>3553</v>
      </c>
      <c r="J585" s="6" t="s">
        <v>3554</v>
      </c>
      <c r="K585" s="7" t="str">
        <f>HYPERLINK("https://drive.google.com/file/d/1H3kREjVBJEpxExJCJQLe8qVqyJzgrnRe/view?usp=drivesdk","AHMADI")</f>
        <v>AHMADI</v>
      </c>
      <c r="L585" s="4" t="s">
        <v>3511</v>
      </c>
    </row>
    <row r="586">
      <c r="A586" s="3">
        <v>44446.38852259259</v>
      </c>
      <c r="B586" s="4" t="s">
        <v>3555</v>
      </c>
      <c r="C586" s="4" t="s">
        <v>3556</v>
      </c>
      <c r="D586" s="5" t="s">
        <v>3557</v>
      </c>
      <c r="E586" s="4" t="s">
        <v>5</v>
      </c>
      <c r="F586" s="4" t="s">
        <v>3558</v>
      </c>
      <c r="H586" s="4" t="s">
        <v>731</v>
      </c>
      <c r="I586" s="4" t="s">
        <v>3559</v>
      </c>
      <c r="J586" s="6" t="s">
        <v>3560</v>
      </c>
      <c r="K586" s="7" t="str">
        <f>HYPERLINK("https://drive.google.com/file/d/1Yx24vKsEmYeWYtmoiYv_9EuFOwUrwpZs/view?usp=drivesdk","ANDRIYANI D. MATONA, SP")</f>
        <v>ANDRIYANI D. MATONA, SP</v>
      </c>
      <c r="L586" s="4" t="s">
        <v>3511</v>
      </c>
    </row>
    <row r="587">
      <c r="A587" s="3">
        <v>44446.38852583333</v>
      </c>
      <c r="B587" s="4" t="s">
        <v>3561</v>
      </c>
      <c r="C587" s="4" t="s">
        <v>350</v>
      </c>
      <c r="D587" s="5" t="s">
        <v>351</v>
      </c>
      <c r="E587" s="4" t="s">
        <v>5</v>
      </c>
      <c r="F587" s="4" t="s">
        <v>70</v>
      </c>
      <c r="H587" s="4" t="s">
        <v>635</v>
      </c>
      <c r="I587" s="4" t="s">
        <v>3562</v>
      </c>
      <c r="J587" s="6" t="s">
        <v>3563</v>
      </c>
      <c r="K587" s="7" t="str">
        <f>HYPERLINK("https://drive.google.com/file/d/185ZsDXWpeFdRN5G8N73P8eRKGnCba4ki/view?usp=drivesdk","KUSNO WAHYUDI, S.Pt")</f>
        <v>KUSNO WAHYUDI, S.Pt</v>
      </c>
      <c r="L587" s="4" t="s">
        <v>3511</v>
      </c>
    </row>
    <row r="588">
      <c r="A588" s="3">
        <v>44446.38857576389</v>
      </c>
      <c r="B588" s="4" t="s">
        <v>3564</v>
      </c>
      <c r="C588" s="4" t="s">
        <v>3565</v>
      </c>
      <c r="D588" s="5" t="s">
        <v>3566</v>
      </c>
      <c r="E588" s="4" t="s">
        <v>5</v>
      </c>
      <c r="F588" s="4" t="s">
        <v>289</v>
      </c>
      <c r="H588" s="4" t="s">
        <v>3567</v>
      </c>
      <c r="I588" s="4" t="s">
        <v>3568</v>
      </c>
      <c r="J588" s="6" t="s">
        <v>3569</v>
      </c>
      <c r="K588" s="7" t="str">
        <f>HYPERLINK("https://drive.google.com/file/d/1kKOBR3kxk3jibcW7E_-OYUNbOyZdH57k/view?usp=drivesdk","irma santi")</f>
        <v>irma santi</v>
      </c>
      <c r="L588" s="4" t="s">
        <v>3511</v>
      </c>
    </row>
    <row r="589">
      <c r="A589" s="3">
        <v>44446.38858355324</v>
      </c>
      <c r="B589" s="4" t="s">
        <v>3570</v>
      </c>
      <c r="C589" s="4" t="s">
        <v>3571</v>
      </c>
      <c r="D589" s="5" t="s">
        <v>3572</v>
      </c>
      <c r="E589" s="4" t="s">
        <v>5</v>
      </c>
      <c r="F589" s="4" t="s">
        <v>3573</v>
      </c>
      <c r="H589" s="4" t="s">
        <v>1114</v>
      </c>
      <c r="I589" s="4" t="s">
        <v>3574</v>
      </c>
      <c r="J589" s="6" t="s">
        <v>3575</v>
      </c>
      <c r="K589" s="7" t="str">
        <f>HYPERLINK("https://drive.google.com/file/d/1RdVSvTc2jflkqeK2KBNl7LbFCjjbqNHF/view?usp=drivesdk","Darmiati Mardan,SP")</f>
        <v>Darmiati Mardan,SP</v>
      </c>
      <c r="L589" s="4" t="s">
        <v>3511</v>
      </c>
    </row>
    <row r="590">
      <c r="A590" s="3">
        <v>44446.388633229166</v>
      </c>
      <c r="B590" s="4" t="s">
        <v>3576</v>
      </c>
      <c r="C590" s="4" t="s">
        <v>3577</v>
      </c>
      <c r="D590" s="5" t="s">
        <v>3578</v>
      </c>
      <c r="E590" s="4" t="s">
        <v>5</v>
      </c>
      <c r="F590" s="4" t="s">
        <v>78</v>
      </c>
      <c r="H590" s="4" t="s">
        <v>318</v>
      </c>
      <c r="I590" s="4" t="s">
        <v>3579</v>
      </c>
      <c r="J590" s="6" t="s">
        <v>3580</v>
      </c>
      <c r="K590" s="7" t="str">
        <f>HYPERLINK("https://drive.google.com/file/d/1ceF6Xl6j_KmgANkwxCVnu9BRhFORSVki/view?usp=drivesdk","Feri Vircue Zandroto, SP")</f>
        <v>Feri Vircue Zandroto, SP</v>
      </c>
      <c r="L590" s="4" t="s">
        <v>3511</v>
      </c>
    </row>
    <row r="591">
      <c r="A591" s="3">
        <v>44446.38880828704</v>
      </c>
      <c r="B591" s="4" t="s">
        <v>3581</v>
      </c>
      <c r="C591" s="4" t="s">
        <v>3582</v>
      </c>
      <c r="D591" s="5" t="s">
        <v>3583</v>
      </c>
      <c r="E591" s="4" t="s">
        <v>5</v>
      </c>
      <c r="F591" s="4" t="s">
        <v>3584</v>
      </c>
      <c r="H591" s="4" t="s">
        <v>48</v>
      </c>
      <c r="I591" s="4" t="s">
        <v>3585</v>
      </c>
      <c r="J591" s="6" t="s">
        <v>3586</v>
      </c>
      <c r="K591" s="7" t="str">
        <f>HYPERLINK("https://drive.google.com/file/d/14CFju6JfXyiskwEcgsY4g43NTNoEQFbl/view?usp=drivesdk","Martini,.S.P")</f>
        <v>Martini,.S.P</v>
      </c>
      <c r="L591" s="4" t="s">
        <v>3587</v>
      </c>
    </row>
    <row r="592">
      <c r="A592" s="3">
        <v>44446.38896266204</v>
      </c>
      <c r="B592" s="4" t="s">
        <v>3588</v>
      </c>
      <c r="C592" s="4" t="s">
        <v>3589</v>
      </c>
      <c r="D592" s="5" t="s">
        <v>3590</v>
      </c>
      <c r="E592" s="4" t="s">
        <v>5</v>
      </c>
      <c r="F592" s="4" t="s">
        <v>70</v>
      </c>
      <c r="G592" s="4" t="s">
        <v>282</v>
      </c>
      <c r="I592" s="4" t="s">
        <v>3591</v>
      </c>
      <c r="J592" s="6" t="s">
        <v>3592</v>
      </c>
      <c r="K592" s="7" t="str">
        <f>HYPERLINK("https://drive.google.com/file/d/1ovTlH7RGofI8y75h25BD0Dak5NYFipM9/view?usp=drivesdk","ABDOLUDDIN ")</f>
        <v>ABDOLUDDIN </v>
      </c>
      <c r="L592" s="4" t="s">
        <v>3587</v>
      </c>
    </row>
    <row r="593">
      <c r="A593" s="3">
        <v>44446.388998159724</v>
      </c>
      <c r="B593" s="4" t="s">
        <v>3593</v>
      </c>
      <c r="C593" s="4" t="s">
        <v>3594</v>
      </c>
      <c r="D593" s="5" t="s">
        <v>3595</v>
      </c>
      <c r="E593" s="4" t="s">
        <v>5</v>
      </c>
      <c r="F593" s="4" t="s">
        <v>70</v>
      </c>
      <c r="G593" s="4" t="s">
        <v>3596</v>
      </c>
      <c r="H593" s="4" t="s">
        <v>3597</v>
      </c>
      <c r="I593" s="4" t="s">
        <v>3598</v>
      </c>
      <c r="J593" s="6" t="s">
        <v>3599</v>
      </c>
      <c r="K593" s="7" t="str">
        <f>HYPERLINK("https://drive.google.com/file/d/11Zit7mMwAo-WFqqBezx06xtNNcM_DPdU/view?usp=drivesdk","MARDALENA")</f>
        <v>MARDALENA</v>
      </c>
      <c r="L593" s="4" t="s">
        <v>3587</v>
      </c>
    </row>
    <row r="594">
      <c r="A594" s="3">
        <v>44446.388998194445</v>
      </c>
      <c r="B594" s="4" t="s">
        <v>3600</v>
      </c>
      <c r="C594" s="4" t="s">
        <v>3601</v>
      </c>
      <c r="D594" s="5" t="s">
        <v>3602</v>
      </c>
      <c r="E594" s="4" t="s">
        <v>5</v>
      </c>
      <c r="F594" s="4" t="s">
        <v>70</v>
      </c>
      <c r="H594" s="4" t="s">
        <v>3603</v>
      </c>
      <c r="I594" s="4" t="s">
        <v>3604</v>
      </c>
      <c r="J594" s="6" t="s">
        <v>3605</v>
      </c>
      <c r="K594" s="7" t="str">
        <f>HYPERLINK("https://drive.google.com/file/d/10c8o-6wxe10c2eAlZ1VqMiC_DpKtdnZN/view?usp=drivesdk","DWI NOFENDI")</f>
        <v>DWI NOFENDI</v>
      </c>
      <c r="L594" s="4" t="s">
        <v>3587</v>
      </c>
    </row>
    <row r="595">
      <c r="A595" s="3">
        <v>44446.38911834491</v>
      </c>
      <c r="B595" s="4" t="s">
        <v>3341</v>
      </c>
      <c r="C595" s="4" t="s">
        <v>3606</v>
      </c>
      <c r="D595" s="5" t="s">
        <v>3343</v>
      </c>
      <c r="E595" s="4" t="s">
        <v>5</v>
      </c>
      <c r="F595" s="4" t="s">
        <v>70</v>
      </c>
      <c r="H595" s="4" t="s">
        <v>63</v>
      </c>
      <c r="I595" s="4" t="s">
        <v>3607</v>
      </c>
      <c r="J595" s="6" t="s">
        <v>3608</v>
      </c>
      <c r="K595" s="7" t="str">
        <f>HYPERLINK("https://drive.google.com/file/d/1rnMoX_lf3dPVoaABFv080fc5fi1cQ8rS/view?usp=drivesdk","DALIZANOLO ZEGA")</f>
        <v>DALIZANOLO ZEGA</v>
      </c>
      <c r="L595" s="4" t="s">
        <v>3587</v>
      </c>
    </row>
    <row r="596">
      <c r="A596" s="3">
        <v>44446.38913758102</v>
      </c>
      <c r="B596" s="4" t="s">
        <v>3609</v>
      </c>
      <c r="C596" s="4" t="s">
        <v>3610</v>
      </c>
      <c r="D596" s="5" t="s">
        <v>3611</v>
      </c>
      <c r="E596" s="4" t="s">
        <v>5</v>
      </c>
      <c r="F596" s="4" t="s">
        <v>70</v>
      </c>
      <c r="H596" s="4" t="s">
        <v>3612</v>
      </c>
      <c r="I596" s="4" t="s">
        <v>3613</v>
      </c>
      <c r="J596" s="6" t="s">
        <v>3614</v>
      </c>
      <c r="K596" s="7" t="str">
        <f>HYPERLINK("https://drive.google.com/file/d/1CL5QVGmfhfqU9rYrOfM7bja9yUkmWFwy/view?usp=drivesdk","Panut")</f>
        <v>Panut</v>
      </c>
      <c r="L596" s="4" t="s">
        <v>3587</v>
      </c>
    </row>
    <row r="597">
      <c r="A597" s="3">
        <v>44446.389225520834</v>
      </c>
      <c r="B597" s="4" t="s">
        <v>3615</v>
      </c>
      <c r="C597" s="4" t="s">
        <v>3616</v>
      </c>
      <c r="D597" s="5" t="s">
        <v>3617</v>
      </c>
      <c r="E597" s="4" t="s">
        <v>5</v>
      </c>
      <c r="F597" s="4" t="s">
        <v>55</v>
      </c>
      <c r="H597" s="4" t="s">
        <v>3618</v>
      </c>
      <c r="I597" s="4" t="s">
        <v>3619</v>
      </c>
      <c r="J597" s="6" t="s">
        <v>3620</v>
      </c>
      <c r="K597" s="7" t="str">
        <f>HYPERLINK("https://drive.google.com/file/d/1_ThiW6KIqFqsTfPFOOm5UmiUB1kBj6dF/view?usp=drivesdk","Ir. Yan Yozef Agus Suratman, MP")</f>
        <v>Ir. Yan Yozef Agus Suratman, MP</v>
      </c>
      <c r="L597" s="4" t="s">
        <v>3587</v>
      </c>
    </row>
    <row r="598">
      <c r="A598" s="3">
        <v>44446.38923532407</v>
      </c>
      <c r="B598" s="4" t="s">
        <v>3621</v>
      </c>
      <c r="C598" s="4" t="s">
        <v>3622</v>
      </c>
      <c r="D598" s="5" t="s">
        <v>3623</v>
      </c>
      <c r="E598" s="4" t="s">
        <v>5</v>
      </c>
      <c r="F598" s="4" t="s">
        <v>70</v>
      </c>
      <c r="H598" s="4" t="s">
        <v>2234</v>
      </c>
      <c r="I598" s="4" t="s">
        <v>3624</v>
      </c>
      <c r="J598" s="6" t="s">
        <v>3625</v>
      </c>
      <c r="K598" s="7" t="str">
        <f>HYPERLINK("https://drive.google.com/file/d/1J78f5uCAo47C2do3ji3_yfQaF34d2i_-/view?usp=drivesdk","NOVRIYANA S.DATUAMAS, SP")</f>
        <v>NOVRIYANA S.DATUAMAS, SP</v>
      </c>
      <c r="L598" s="4" t="s">
        <v>3587</v>
      </c>
    </row>
    <row r="599">
      <c r="A599" s="3">
        <v>44446.38925685185</v>
      </c>
      <c r="B599" s="4" t="s">
        <v>3626</v>
      </c>
      <c r="C599" s="4" t="s">
        <v>3627</v>
      </c>
      <c r="D599" s="5" t="s">
        <v>3628</v>
      </c>
      <c r="E599" s="4" t="s">
        <v>6</v>
      </c>
      <c r="G599" s="4" t="s">
        <v>122</v>
      </c>
      <c r="H599" s="4" t="s">
        <v>3629</v>
      </c>
      <c r="I599" s="4" t="s">
        <v>3630</v>
      </c>
      <c r="J599" s="6" t="s">
        <v>3631</v>
      </c>
      <c r="K599" s="7" t="str">
        <f>HYPERLINK("https://drive.google.com/file/d/1MmmB7hP9FcEvEyQPlDylJoFcrfuCE_8g/view?usp=drivesdk","Ni Putu Yuni Asih Kusuma Dewi")</f>
        <v>Ni Putu Yuni Asih Kusuma Dewi</v>
      </c>
      <c r="L599" s="4" t="s">
        <v>3632</v>
      </c>
    </row>
    <row r="600">
      <c r="A600" s="3">
        <v>44446.38927878472</v>
      </c>
      <c r="B600" s="6" t="s">
        <v>3633</v>
      </c>
      <c r="C600" s="4" t="s">
        <v>3634</v>
      </c>
      <c r="D600" s="5" t="s">
        <v>3635</v>
      </c>
      <c r="E600" s="4" t="s">
        <v>5</v>
      </c>
      <c r="F600" s="4" t="s">
        <v>70</v>
      </c>
      <c r="G600" s="4" t="s">
        <v>282</v>
      </c>
      <c r="H600" s="4" t="s">
        <v>3636</v>
      </c>
      <c r="I600" s="4" t="s">
        <v>3637</v>
      </c>
      <c r="J600" s="6" t="s">
        <v>3638</v>
      </c>
      <c r="K600" s="7" t="str">
        <f>HYPERLINK("https://drive.google.com/file/d/1Mtu0HcGCJxGcQSrsl1Y4fxnrYaEUTWmp/view?usp=drivesdk","Ashari.S.St")</f>
        <v>Ashari.S.St</v>
      </c>
      <c r="L600" s="4" t="s">
        <v>3587</v>
      </c>
    </row>
    <row r="601">
      <c r="A601" s="3">
        <v>44446.38930800926</v>
      </c>
      <c r="B601" s="4" t="s">
        <v>3639</v>
      </c>
      <c r="C601" s="4" t="s">
        <v>3640</v>
      </c>
      <c r="D601" s="5" t="s">
        <v>3641</v>
      </c>
      <c r="E601" s="4" t="s">
        <v>5</v>
      </c>
      <c r="F601" s="4" t="s">
        <v>70</v>
      </c>
      <c r="H601" s="4" t="s">
        <v>3642</v>
      </c>
      <c r="I601" s="4" t="s">
        <v>3643</v>
      </c>
      <c r="J601" s="6" t="s">
        <v>3644</v>
      </c>
      <c r="K601" s="7" t="str">
        <f>HYPERLINK("https://drive.google.com/file/d/1sgwX4-_rY3r4T2OoW2eM02vCeq1-Gw4L/view?usp=drivesdk","ALYFA NURMA DEWI ROMELAN PUTRI")</f>
        <v>ALYFA NURMA DEWI ROMELAN PUTRI</v>
      </c>
      <c r="L601" s="4" t="s">
        <v>3587</v>
      </c>
    </row>
    <row r="602">
      <c r="A602" s="3">
        <v>44446.389427685186</v>
      </c>
      <c r="B602" s="4" t="s">
        <v>3645</v>
      </c>
      <c r="C602" s="4" t="s">
        <v>3646</v>
      </c>
      <c r="D602" s="5" t="s">
        <v>3647</v>
      </c>
      <c r="E602" s="4" t="s">
        <v>5</v>
      </c>
      <c r="F602" s="4" t="s">
        <v>70</v>
      </c>
      <c r="H602" s="4" t="s">
        <v>3648</v>
      </c>
      <c r="I602" s="4" t="s">
        <v>3649</v>
      </c>
      <c r="J602" s="6" t="s">
        <v>3650</v>
      </c>
      <c r="K602" s="7" t="str">
        <f>HYPERLINK("https://drive.google.com/file/d/1E4oiF6isZQ-adTKCtV5wnYZBKzBET1YW/view?usp=drivesdk","Iyad Supriyadi,S.Pt")</f>
        <v>Iyad Supriyadi,S.Pt</v>
      </c>
      <c r="L602" s="4" t="s">
        <v>3632</v>
      </c>
    </row>
    <row r="603">
      <c r="A603" s="3">
        <v>44446.38945324074</v>
      </c>
      <c r="B603" s="4" t="s">
        <v>3651</v>
      </c>
      <c r="C603" s="4" t="s">
        <v>3652</v>
      </c>
      <c r="D603" s="5" t="s">
        <v>3653</v>
      </c>
      <c r="E603" s="4" t="s">
        <v>5</v>
      </c>
      <c r="F603" s="4" t="s">
        <v>55</v>
      </c>
      <c r="H603" s="4" t="s">
        <v>318</v>
      </c>
      <c r="I603" s="4" t="s">
        <v>3654</v>
      </c>
      <c r="J603" s="6" t="s">
        <v>3655</v>
      </c>
      <c r="K603" s="7" t="str">
        <f>HYPERLINK("https://drive.google.com/file/d/1iJVMEi6VL49VOi4dYwsrtVSCJZmjY0pS/view?usp=drivesdk","Ir. Martinius, MS")</f>
        <v>Ir. Martinius, MS</v>
      </c>
      <c r="L603" s="4" t="s">
        <v>3632</v>
      </c>
    </row>
    <row r="604">
      <c r="A604" s="3">
        <v>44446.38947976852</v>
      </c>
      <c r="B604" s="4" t="s">
        <v>3656</v>
      </c>
      <c r="C604" s="4" t="s">
        <v>3657</v>
      </c>
      <c r="D604" s="5" t="s">
        <v>3658</v>
      </c>
      <c r="E604" s="4" t="s">
        <v>6</v>
      </c>
      <c r="G604" s="4" t="s">
        <v>122</v>
      </c>
      <c r="H604" s="4" t="s">
        <v>3659</v>
      </c>
      <c r="I604" s="4" t="s">
        <v>3660</v>
      </c>
      <c r="J604" s="6" t="s">
        <v>3661</v>
      </c>
      <c r="K604" s="7" t="str">
        <f>HYPERLINK("https://drive.google.com/file/d/1AyVw75fdKY7_Fp77CcUHeSWZJivg7h_i/view?usp=drivesdk","WULAN FADILLAH")</f>
        <v>WULAN FADILLAH</v>
      </c>
      <c r="L604" s="4" t="s">
        <v>3632</v>
      </c>
    </row>
    <row r="605">
      <c r="A605" s="3">
        <v>44446.38955479166</v>
      </c>
      <c r="B605" s="4" t="s">
        <v>3662</v>
      </c>
      <c r="C605" s="4" t="s">
        <v>3663</v>
      </c>
      <c r="D605" s="5" t="s">
        <v>3664</v>
      </c>
      <c r="E605" s="4" t="s">
        <v>5</v>
      </c>
      <c r="F605" s="4" t="s">
        <v>3665</v>
      </c>
      <c r="H605" s="4" t="s">
        <v>3666</v>
      </c>
      <c r="I605" s="4" t="s">
        <v>3667</v>
      </c>
      <c r="J605" s="6" t="s">
        <v>3668</v>
      </c>
      <c r="K605" s="7" t="str">
        <f>HYPERLINK("https://drive.google.com/file/d/1sX1TgOCRrTN5GmCBPfdYjXjZCn3ppXSL/view?usp=drivesdk","Leni Marlina, SP., M.Si")</f>
        <v>Leni Marlina, SP., M.Si</v>
      </c>
      <c r="L605" s="4" t="s">
        <v>3632</v>
      </c>
    </row>
    <row r="606">
      <c r="A606" s="3">
        <v>44446.38957696759</v>
      </c>
      <c r="B606" s="4" t="s">
        <v>3669</v>
      </c>
      <c r="C606" s="4" t="s">
        <v>3670</v>
      </c>
      <c r="D606" s="5" t="s">
        <v>3671</v>
      </c>
      <c r="E606" s="4" t="s">
        <v>5</v>
      </c>
      <c r="F606" s="4" t="s">
        <v>70</v>
      </c>
      <c r="H606" s="4" t="s">
        <v>3672</v>
      </c>
      <c r="I606" s="4" t="s">
        <v>3673</v>
      </c>
      <c r="J606" s="6" t="s">
        <v>3674</v>
      </c>
      <c r="K606" s="7" t="str">
        <f>HYPERLINK("https://drive.google.com/file/d/1UlM-rEKjFCxMmt2fSdnD_mTWvtrCZ6c_/view?usp=drivesdk","Syariful Anwary,SP")</f>
        <v>Syariful Anwary,SP</v>
      </c>
      <c r="L606" s="4" t="s">
        <v>3632</v>
      </c>
    </row>
    <row r="607">
      <c r="A607" s="3">
        <v>44446.389592858795</v>
      </c>
      <c r="B607" s="4" t="s">
        <v>3675</v>
      </c>
      <c r="C607" s="4" t="s">
        <v>3676</v>
      </c>
      <c r="D607" s="5" t="s">
        <v>3677</v>
      </c>
      <c r="E607" s="4" t="s">
        <v>6</v>
      </c>
      <c r="G607" s="4" t="s">
        <v>3678</v>
      </c>
      <c r="I607" s="4" t="s">
        <v>3679</v>
      </c>
      <c r="J607" s="6" t="s">
        <v>3680</v>
      </c>
      <c r="K607" s="7" t="str">
        <f>HYPERLINK("https://drive.google.com/file/d/1_AaCOMZiV0xBcDiSADJUeOE37vWqOthj/view?usp=drivesdk","Ridha Tawarmitha, S.P")</f>
        <v>Ridha Tawarmitha, S.P</v>
      </c>
      <c r="L607" s="4" t="s">
        <v>3632</v>
      </c>
    </row>
    <row r="608">
      <c r="A608" s="3">
        <v>44446.38959600695</v>
      </c>
      <c r="B608" s="4" t="s">
        <v>3681</v>
      </c>
      <c r="C608" s="4" t="s">
        <v>1291</v>
      </c>
      <c r="D608" s="5" t="s">
        <v>3267</v>
      </c>
      <c r="E608" s="4" t="s">
        <v>5</v>
      </c>
      <c r="F608" s="4" t="s">
        <v>3682</v>
      </c>
      <c r="H608" s="4" t="s">
        <v>1294</v>
      </c>
      <c r="I608" s="4" t="s">
        <v>3683</v>
      </c>
      <c r="J608" s="6" t="s">
        <v>3684</v>
      </c>
      <c r="K608" s="7" t="str">
        <f>HYPERLINK("https://drive.google.com/file/d/181YHnNryp9jbkCZCrXvE6zVAGY2V64UG/view?usp=drivesdk","JAKARIA")</f>
        <v>JAKARIA</v>
      </c>
      <c r="L608" s="4" t="s">
        <v>3632</v>
      </c>
    </row>
    <row r="609">
      <c r="A609" s="3">
        <v>44446.38965541667</v>
      </c>
      <c r="B609" s="4" t="s">
        <v>3685</v>
      </c>
      <c r="C609" s="4" t="s">
        <v>3686</v>
      </c>
      <c r="D609" s="5" t="s">
        <v>3687</v>
      </c>
      <c r="E609" s="4" t="s">
        <v>6</v>
      </c>
      <c r="F609" s="4" t="s">
        <v>122</v>
      </c>
      <c r="G609" s="4" t="s">
        <v>122</v>
      </c>
      <c r="H609" s="4" t="s">
        <v>3688</v>
      </c>
      <c r="I609" s="4" t="s">
        <v>3689</v>
      </c>
      <c r="J609" s="6" t="s">
        <v>3690</v>
      </c>
      <c r="K609" s="7" t="str">
        <f>HYPERLINK("https://drive.google.com/file/d/1d_EVxZUIlo0BxXcXspiBswnw5PXnSmC2/view?usp=drivesdk","Muhamad Ilyas Mauludin")</f>
        <v>Muhamad Ilyas Mauludin</v>
      </c>
      <c r="L609" s="4" t="s">
        <v>3632</v>
      </c>
    </row>
    <row r="610">
      <c r="A610" s="3">
        <v>44446.389721562504</v>
      </c>
      <c r="B610" s="4" t="s">
        <v>3691</v>
      </c>
      <c r="C610" s="4" t="s">
        <v>3692</v>
      </c>
      <c r="D610" s="5" t="s">
        <v>3693</v>
      </c>
      <c r="E610" s="4" t="s">
        <v>5</v>
      </c>
      <c r="F610" s="4" t="s">
        <v>3694</v>
      </c>
      <c r="H610" s="4" t="s">
        <v>3695</v>
      </c>
      <c r="I610" s="4" t="s">
        <v>3696</v>
      </c>
      <c r="J610" s="6" t="s">
        <v>3697</v>
      </c>
      <c r="K610" s="7" t="str">
        <f>HYPERLINK("https://drive.google.com/file/d/1rXkoThMFN0oWfmWQASALf_9PvSCqoiwP/view?usp=drivesdk","DWI RAHMAYANTI,SE")</f>
        <v>DWI RAHMAYANTI,SE</v>
      </c>
      <c r="L610" s="4" t="s">
        <v>3632</v>
      </c>
    </row>
    <row r="611">
      <c r="A611" s="3">
        <v>44446.389764374995</v>
      </c>
      <c r="B611" s="4" t="s">
        <v>3698</v>
      </c>
      <c r="C611" s="4" t="s">
        <v>3699</v>
      </c>
      <c r="D611" s="5" t="s">
        <v>3700</v>
      </c>
      <c r="E611" s="4" t="s">
        <v>6</v>
      </c>
      <c r="G611" s="4" t="s">
        <v>282</v>
      </c>
      <c r="I611" s="4" t="s">
        <v>3701</v>
      </c>
      <c r="J611" s="6" t="s">
        <v>3702</v>
      </c>
      <c r="K611" s="7" t="str">
        <f>HYPERLINK("https://drive.google.com/file/d/19NuLVU8Vra7q1sy3X6Pu39FHdF0JNjOA/view?usp=drivesdk","Galih Tri Prayoga")</f>
        <v>Galih Tri Prayoga</v>
      </c>
      <c r="L611" s="4" t="s">
        <v>3632</v>
      </c>
    </row>
    <row r="612">
      <c r="A612" s="3">
        <v>44446.38980503472</v>
      </c>
      <c r="B612" s="4" t="s">
        <v>3703</v>
      </c>
      <c r="C612" s="4" t="s">
        <v>3704</v>
      </c>
      <c r="D612" s="5" t="s">
        <v>3705</v>
      </c>
      <c r="E612" s="4" t="s">
        <v>5</v>
      </c>
      <c r="F612" s="4" t="s">
        <v>15</v>
      </c>
      <c r="H612" s="4" t="s">
        <v>48</v>
      </c>
      <c r="I612" s="4" t="s">
        <v>3706</v>
      </c>
      <c r="J612" s="6" t="s">
        <v>3707</v>
      </c>
      <c r="K612" s="7" t="str">
        <f>HYPERLINK("https://drive.google.com/file/d/1oLjTB2QyLdBQMzLoW4Mib3dxlxJIC6b9/view?usp=drivesdk","Arif Fathoni,SP")</f>
        <v>Arif Fathoni,SP</v>
      </c>
      <c r="L612" s="4" t="s">
        <v>3632</v>
      </c>
    </row>
    <row r="613">
      <c r="A613" s="3">
        <v>44446.38983739584</v>
      </c>
      <c r="B613" s="4" t="s">
        <v>3588</v>
      </c>
      <c r="C613" s="4" t="s">
        <v>3589</v>
      </c>
      <c r="D613" s="5" t="s">
        <v>3590</v>
      </c>
      <c r="E613" s="4" t="s">
        <v>5</v>
      </c>
      <c r="F613" s="4" t="s">
        <v>70</v>
      </c>
      <c r="G613" s="4" t="s">
        <v>282</v>
      </c>
      <c r="I613" s="4" t="s">
        <v>3708</v>
      </c>
      <c r="J613" s="6" t="s">
        <v>3709</v>
      </c>
      <c r="K613" s="7" t="str">
        <f>HYPERLINK("https://drive.google.com/file/d/1xnm3Lw1kE8BhLEcbJPFevkdDNUyzMb43/view?usp=drivesdk","ABDOLUDDIN ")</f>
        <v>ABDOLUDDIN </v>
      </c>
      <c r="L613" s="4" t="s">
        <v>3632</v>
      </c>
    </row>
    <row r="614">
      <c r="A614" s="3">
        <v>44446.389852928245</v>
      </c>
      <c r="B614" s="4" t="s">
        <v>3710</v>
      </c>
      <c r="C614" s="4" t="s">
        <v>3711</v>
      </c>
      <c r="D614" s="5" t="s">
        <v>3712</v>
      </c>
      <c r="E614" s="4" t="s">
        <v>5</v>
      </c>
      <c r="F614" s="4" t="s">
        <v>3713</v>
      </c>
      <c r="H614" s="4" t="s">
        <v>3714</v>
      </c>
      <c r="I614" s="4" t="s">
        <v>3715</v>
      </c>
      <c r="J614" s="6" t="s">
        <v>3716</v>
      </c>
      <c r="K614" s="7" t="str">
        <f>HYPERLINK("https://drive.google.com/file/d/1W6ZX3lfW75hebDn8Rs65Etkyr0JpsLjD/view?usp=drivesdk","RIO EKA PUTRA, STP")</f>
        <v>RIO EKA PUTRA, STP</v>
      </c>
      <c r="L614" s="4" t="s">
        <v>3632</v>
      </c>
    </row>
    <row r="615">
      <c r="A615" s="3">
        <v>44446.389884675926</v>
      </c>
      <c r="B615" s="4" t="s">
        <v>3717</v>
      </c>
      <c r="C615" s="4" t="s">
        <v>3718</v>
      </c>
      <c r="D615" s="5" t="s">
        <v>3719</v>
      </c>
      <c r="E615" s="4" t="s">
        <v>5</v>
      </c>
      <c r="H615" s="4" t="s">
        <v>297</v>
      </c>
      <c r="I615" s="4" t="s">
        <v>3720</v>
      </c>
      <c r="J615" s="6" t="s">
        <v>3721</v>
      </c>
      <c r="K615" s="7" t="str">
        <f>HYPERLINK("https://drive.google.com/file/d/1l_yaFsFNdM9FMjvhZQoFw-_b70_iVzCl/view?usp=drivesdk","NURADI")</f>
        <v>NURADI</v>
      </c>
      <c r="L615" s="4" t="s">
        <v>3632</v>
      </c>
    </row>
    <row r="616">
      <c r="A616" s="3">
        <v>44446.38988587963</v>
      </c>
      <c r="B616" s="4" t="s">
        <v>3722</v>
      </c>
      <c r="C616" s="4" t="s">
        <v>3723</v>
      </c>
      <c r="D616" s="5" t="s">
        <v>3724</v>
      </c>
      <c r="E616" s="4" t="s">
        <v>5</v>
      </c>
      <c r="F616" s="4" t="s">
        <v>70</v>
      </c>
      <c r="H616" s="4" t="s">
        <v>3725</v>
      </c>
      <c r="I616" s="4" t="s">
        <v>3726</v>
      </c>
      <c r="J616" s="6" t="s">
        <v>3727</v>
      </c>
      <c r="K616" s="7" t="str">
        <f>HYPERLINK("https://drive.google.com/file/d/1tIpZl70caH_VpOaasvUrM041MpMAAty4/view?usp=drivesdk","ARYUDI EKO PRIYONO,A.Md")</f>
        <v>ARYUDI EKO PRIYONO,A.Md</v>
      </c>
      <c r="L616" s="4" t="s">
        <v>3632</v>
      </c>
    </row>
    <row r="617">
      <c r="A617" s="3">
        <v>44446.38990306713</v>
      </c>
      <c r="B617" s="4" t="s">
        <v>3728</v>
      </c>
      <c r="C617" s="4" t="s">
        <v>3729</v>
      </c>
      <c r="D617" s="5" t="s">
        <v>3730</v>
      </c>
      <c r="E617" s="4" t="s">
        <v>6</v>
      </c>
      <c r="G617" s="4" t="s">
        <v>122</v>
      </c>
      <c r="H617" s="4" t="s">
        <v>318</v>
      </c>
      <c r="I617" s="4" t="s">
        <v>3731</v>
      </c>
      <c r="J617" s="6" t="s">
        <v>3732</v>
      </c>
      <c r="K617" s="7" t="str">
        <f>HYPERLINK("https://drive.google.com/file/d/1-pz49iKHXz3Kao-5g-d_eFRxW3Ahtp55/view?usp=drivesdk","Maya Ardila")</f>
        <v>Maya Ardila</v>
      </c>
      <c r="L617" s="4" t="s">
        <v>3733</v>
      </c>
    </row>
    <row r="618">
      <c r="A618" s="3">
        <v>44446.390088125</v>
      </c>
      <c r="B618" s="4" t="s">
        <v>3734</v>
      </c>
      <c r="C618" s="4" t="s">
        <v>3735</v>
      </c>
      <c r="D618" s="5" t="s">
        <v>3736</v>
      </c>
      <c r="E618" s="4" t="s">
        <v>6</v>
      </c>
      <c r="G618" s="4" t="s">
        <v>92</v>
      </c>
      <c r="H618" s="4" t="s">
        <v>3737</v>
      </c>
      <c r="I618" s="4" t="s">
        <v>3738</v>
      </c>
      <c r="J618" s="6" t="s">
        <v>3739</v>
      </c>
      <c r="K618" s="7" t="str">
        <f>HYPERLINK("https://drive.google.com/file/d/1_j6Luu9rfJniWETGVEI0Pg8Zorkbhxrs/view?usp=drivesdk","HENRY H SIMANGUNSONG, A.Md")</f>
        <v>HENRY H SIMANGUNSONG, A.Md</v>
      </c>
      <c r="L618" s="4" t="s">
        <v>3632</v>
      </c>
    </row>
    <row r="619">
      <c r="A619" s="3">
        <v>44446.3900940162</v>
      </c>
      <c r="B619" s="4" t="s">
        <v>3740</v>
      </c>
      <c r="C619" s="4" t="s">
        <v>3741</v>
      </c>
      <c r="D619" s="5" t="s">
        <v>3742</v>
      </c>
      <c r="E619" s="4" t="s">
        <v>5</v>
      </c>
      <c r="H619" s="4" t="s">
        <v>3743</v>
      </c>
      <c r="I619" s="4" t="s">
        <v>3744</v>
      </c>
      <c r="J619" s="6" t="s">
        <v>3745</v>
      </c>
      <c r="K619" s="7" t="str">
        <f>HYPERLINK("https://drive.google.com/file/d/1_Mt3nEGvTqFIL2QUIqRvz0enZbLpjDLv/view?usp=drivesdk","Horas Partamu Simamora, S.Si")</f>
        <v>Horas Partamu Simamora, S.Si</v>
      </c>
      <c r="L619" s="4" t="s">
        <v>3733</v>
      </c>
    </row>
    <row r="620">
      <c r="A620" s="3">
        <v>44446.39009540509</v>
      </c>
      <c r="B620" s="4" t="s">
        <v>3746</v>
      </c>
      <c r="C620" s="4" t="s">
        <v>3747</v>
      </c>
      <c r="D620" s="5" t="s">
        <v>3748</v>
      </c>
      <c r="E620" s="4" t="s">
        <v>5</v>
      </c>
      <c r="F620" s="4" t="s">
        <v>78</v>
      </c>
      <c r="H620" s="4" t="s">
        <v>3749</v>
      </c>
      <c r="I620" s="4" t="s">
        <v>3750</v>
      </c>
      <c r="J620" s="6" t="s">
        <v>3751</v>
      </c>
      <c r="K620" s="7" t="str">
        <f>HYPERLINK("https://drive.google.com/file/d/1m_YeHv_i0cc3DrCjBPf6vJq8Kgyce7zl/view?usp=drivesdk","Setia Cahyani Gea")</f>
        <v>Setia Cahyani Gea</v>
      </c>
      <c r="L620" s="4" t="s">
        <v>3733</v>
      </c>
    </row>
    <row r="621">
      <c r="A621" s="3">
        <v>44446.390197326386</v>
      </c>
      <c r="B621" s="4" t="s">
        <v>3752</v>
      </c>
      <c r="C621" s="4" t="s">
        <v>3753</v>
      </c>
      <c r="D621" s="5" t="s">
        <v>3754</v>
      </c>
      <c r="E621" s="4" t="s">
        <v>5</v>
      </c>
      <c r="F621" s="4" t="s">
        <v>70</v>
      </c>
      <c r="H621" s="4" t="s">
        <v>3755</v>
      </c>
      <c r="I621" s="4" t="s">
        <v>3756</v>
      </c>
      <c r="J621" s="6" t="s">
        <v>3757</v>
      </c>
      <c r="K621" s="7" t="str">
        <f>HYPERLINK("https://drive.google.com/file/d/1nNYGs2iEXHbUkd7uzBDKP2VNROKf6PQu/view?usp=drivesdk","SL. Parlindungan Sirait, SP")</f>
        <v>SL. Parlindungan Sirait, SP</v>
      </c>
      <c r="L621" s="4" t="s">
        <v>3733</v>
      </c>
    </row>
    <row r="622">
      <c r="A622" s="3">
        <v>44446.39027953704</v>
      </c>
      <c r="B622" s="4" t="s">
        <v>3758</v>
      </c>
      <c r="C622" s="4" t="s">
        <v>3759</v>
      </c>
      <c r="D622" s="5" t="s">
        <v>3760</v>
      </c>
      <c r="E622" s="4" t="s">
        <v>5</v>
      </c>
      <c r="F622" s="4" t="s">
        <v>70</v>
      </c>
      <c r="H622" s="4" t="s">
        <v>3761</v>
      </c>
      <c r="I622" s="4" t="s">
        <v>3762</v>
      </c>
      <c r="J622" s="6" t="s">
        <v>3763</v>
      </c>
      <c r="K622" s="7" t="str">
        <f>HYPERLINK("https://drive.google.com/file/d/17s0iHZAP2xbtSHMJPYK3yQgiaQNQuu_X/view?usp=drivesdk","drh. Masniyati")</f>
        <v>drh. Masniyati</v>
      </c>
      <c r="L622" s="4" t="s">
        <v>3733</v>
      </c>
    </row>
    <row r="623">
      <c r="A623" s="3">
        <v>44446.390288229166</v>
      </c>
      <c r="B623" s="4" t="s">
        <v>3764</v>
      </c>
      <c r="C623" s="4" t="s">
        <v>3765</v>
      </c>
      <c r="D623" s="5" t="s">
        <v>3766</v>
      </c>
      <c r="E623" s="4" t="s">
        <v>5</v>
      </c>
      <c r="F623" s="4" t="s">
        <v>3767</v>
      </c>
      <c r="H623" s="4" t="s">
        <v>1266</v>
      </c>
      <c r="I623" s="4" t="s">
        <v>3768</v>
      </c>
      <c r="J623" s="6" t="s">
        <v>3769</v>
      </c>
      <c r="K623" s="7" t="str">
        <f>HYPERLINK("https://drive.google.com/file/d/1p-ZD9lx06Dca7VNFIEQDddqA3vZ9pH-7/view?usp=drivesdk","Dicky Wahyudi, S. Pt")</f>
        <v>Dicky Wahyudi, S. Pt</v>
      </c>
      <c r="L623" s="4" t="s">
        <v>3733</v>
      </c>
    </row>
    <row r="624">
      <c r="A624" s="3">
        <v>44446.390334675925</v>
      </c>
      <c r="B624" s="4" t="s">
        <v>3770</v>
      </c>
      <c r="C624" s="4" t="s">
        <v>3771</v>
      </c>
      <c r="D624" s="5" t="s">
        <v>3772</v>
      </c>
      <c r="E624" s="4" t="s">
        <v>5</v>
      </c>
      <c r="F624" s="4" t="s">
        <v>15</v>
      </c>
      <c r="H624" s="4" t="s">
        <v>3773</v>
      </c>
      <c r="I624" s="4" t="s">
        <v>3774</v>
      </c>
      <c r="J624" s="6" t="s">
        <v>3775</v>
      </c>
      <c r="K624" s="7" t="str">
        <f>HYPERLINK("https://drive.google.com/file/d/18mhi18gNJ1cE7OoMx-_RoymdG7OcWoLI/view?usp=drivesdk","Ismanto")</f>
        <v>Ismanto</v>
      </c>
      <c r="L624" s="4" t="s">
        <v>3733</v>
      </c>
    </row>
    <row r="625">
      <c r="A625" s="3">
        <v>44446.39038628472</v>
      </c>
      <c r="B625" s="4" t="s">
        <v>3776</v>
      </c>
      <c r="C625" s="4" t="s">
        <v>3777</v>
      </c>
      <c r="D625" s="5" t="s">
        <v>3778</v>
      </c>
      <c r="E625" s="4" t="s">
        <v>5</v>
      </c>
      <c r="F625" s="4" t="s">
        <v>15</v>
      </c>
      <c r="H625" s="4" t="s">
        <v>3779</v>
      </c>
      <c r="I625" s="4" t="s">
        <v>3780</v>
      </c>
      <c r="J625" s="6" t="s">
        <v>3781</v>
      </c>
      <c r="K625" s="7" t="str">
        <f>HYPERLINK("https://drive.google.com/file/d/1bzFiJrppFSW5UM678B0yBY85T3OJtsvl/view?usp=drivesdk","Channy Rosalia Gemala Hati")</f>
        <v>Channy Rosalia Gemala Hati</v>
      </c>
      <c r="L625" s="4" t="s">
        <v>3733</v>
      </c>
    </row>
    <row r="626">
      <c r="A626" s="3">
        <v>44446.390393842594</v>
      </c>
      <c r="B626" s="4" t="s">
        <v>3782</v>
      </c>
      <c r="C626" s="4" t="s">
        <v>3783</v>
      </c>
      <c r="D626" s="5" t="s">
        <v>3784</v>
      </c>
      <c r="E626" s="4" t="s">
        <v>5</v>
      </c>
      <c r="F626" s="4" t="s">
        <v>1088</v>
      </c>
      <c r="H626" s="4" t="s">
        <v>48</v>
      </c>
      <c r="I626" s="4" t="s">
        <v>3785</v>
      </c>
      <c r="J626" s="6" t="s">
        <v>3786</v>
      </c>
      <c r="K626" s="7" t="str">
        <f>HYPERLINK("https://drive.google.com/file/d/1LvEx_sYVyjWryyeUygp6azGuPUBUYXuG/view?usp=drivesdk","USAMAH WAHID, SP.")</f>
        <v>USAMAH WAHID, SP.</v>
      </c>
      <c r="L626" s="4" t="s">
        <v>3733</v>
      </c>
    </row>
    <row r="627">
      <c r="A627" s="3">
        <v>44446.39042597222</v>
      </c>
      <c r="B627" s="4" t="s">
        <v>3787</v>
      </c>
      <c r="C627" s="4" t="s">
        <v>3788</v>
      </c>
      <c r="D627" s="5" t="s">
        <v>3789</v>
      </c>
      <c r="E627" s="4" t="s">
        <v>5</v>
      </c>
      <c r="F627" s="4" t="s">
        <v>70</v>
      </c>
      <c r="H627" s="4" t="s">
        <v>3790</v>
      </c>
      <c r="I627" s="4" t="s">
        <v>3791</v>
      </c>
      <c r="J627" s="6" t="s">
        <v>3792</v>
      </c>
      <c r="K627" s="7" t="str">
        <f>HYPERLINK("https://drive.google.com/file/d/1Ww3fvB6nKp_WWpPR7Q9csguo31jJNlQj/view?usp=drivesdk","Dian Marhaendrawati, S.P")</f>
        <v>Dian Marhaendrawati, S.P</v>
      </c>
      <c r="L627" s="4" t="s">
        <v>3733</v>
      </c>
    </row>
    <row r="628">
      <c r="A628" s="3">
        <v>44446.390442916665</v>
      </c>
      <c r="B628" s="4" t="s">
        <v>3793</v>
      </c>
      <c r="C628" s="4" t="s">
        <v>3794</v>
      </c>
      <c r="D628" s="5" t="s">
        <v>3795</v>
      </c>
      <c r="E628" s="4" t="s">
        <v>5</v>
      </c>
      <c r="F628" s="4" t="s">
        <v>70</v>
      </c>
      <c r="H628" s="4" t="s">
        <v>1023</v>
      </c>
      <c r="I628" s="4" t="s">
        <v>3796</v>
      </c>
      <c r="J628" s="6" t="s">
        <v>3797</v>
      </c>
      <c r="K628" s="7" t="str">
        <f>HYPERLINK("https://drive.google.com/file/d/1_3BssGgXzSt4gwG_rdKmq1DNvwyj7U_8/view?usp=drivesdk","MULYADI, SP")</f>
        <v>MULYADI, SP</v>
      </c>
      <c r="L628" s="4" t="s">
        <v>3733</v>
      </c>
    </row>
    <row r="629">
      <c r="A629" s="3">
        <v>44446.390444942124</v>
      </c>
      <c r="B629" s="4" t="s">
        <v>3798</v>
      </c>
      <c r="C629" s="4" t="s">
        <v>3799</v>
      </c>
      <c r="D629" s="5" t="s">
        <v>3800</v>
      </c>
      <c r="E629" s="4" t="s">
        <v>5</v>
      </c>
      <c r="F629" s="4" t="s">
        <v>70</v>
      </c>
      <c r="H629" s="4" t="s">
        <v>63</v>
      </c>
      <c r="I629" s="4" t="s">
        <v>3801</v>
      </c>
      <c r="J629" s="6" t="s">
        <v>3802</v>
      </c>
      <c r="K629" s="7" t="str">
        <f>HYPERLINK("https://drive.google.com/file/d/1me8IYZlEXx2Wiqek5R1dIBs0VpIhDZTN/view?usp=drivesdk","ADISARI ZEGA")</f>
        <v>ADISARI ZEGA</v>
      </c>
      <c r="L629" s="4" t="s">
        <v>3733</v>
      </c>
    </row>
    <row r="630">
      <c r="A630" s="3">
        <v>44446.39049075231</v>
      </c>
      <c r="B630" s="4" t="s">
        <v>3803</v>
      </c>
      <c r="C630" s="4" t="s">
        <v>3804</v>
      </c>
      <c r="D630" s="5" t="s">
        <v>3805</v>
      </c>
      <c r="E630" s="4" t="s">
        <v>5</v>
      </c>
      <c r="F630" s="4" t="s">
        <v>70</v>
      </c>
      <c r="H630" s="4" t="s">
        <v>3806</v>
      </c>
      <c r="I630" s="4" t="s">
        <v>3807</v>
      </c>
      <c r="J630" s="6" t="s">
        <v>3808</v>
      </c>
      <c r="K630" s="7" t="str">
        <f>HYPERLINK("https://drive.google.com/file/d/17n2fXRh1jwOTcLMPdKPFi-nRx2soKHVN/view?usp=drivesdk","Loddy Yusfianta Wkng, SP")</f>
        <v>Loddy Yusfianta Wkng, SP</v>
      </c>
      <c r="L630" s="4" t="s">
        <v>3733</v>
      </c>
    </row>
    <row r="631">
      <c r="A631" s="3">
        <v>44446.39049534722</v>
      </c>
      <c r="B631" s="4" t="s">
        <v>3809</v>
      </c>
      <c r="C631" s="4" t="s">
        <v>3810</v>
      </c>
      <c r="D631" s="5" t="s">
        <v>3811</v>
      </c>
      <c r="E631" s="4" t="s">
        <v>5</v>
      </c>
      <c r="F631" s="4" t="s">
        <v>3812</v>
      </c>
      <c r="H631" s="4" t="s">
        <v>2063</v>
      </c>
      <c r="I631" s="4" t="s">
        <v>3813</v>
      </c>
      <c r="J631" s="6" t="s">
        <v>3814</v>
      </c>
      <c r="K631" s="7" t="str">
        <f>HYPERLINK("https://drive.google.com/file/d/1CIdzEgs4fklptw1lh5e1JNxTMfe0exib/view?usp=drivesdk","RAJA ADE SAPUTRA, SP")</f>
        <v>RAJA ADE SAPUTRA, SP</v>
      </c>
      <c r="L631" s="4" t="s">
        <v>3733</v>
      </c>
    </row>
    <row r="632">
      <c r="A632" s="3">
        <v>44446.39053938657</v>
      </c>
      <c r="B632" s="4" t="s">
        <v>3815</v>
      </c>
      <c r="C632" s="4" t="s">
        <v>3816</v>
      </c>
      <c r="D632" s="5" t="s">
        <v>3817</v>
      </c>
      <c r="E632" s="4" t="s">
        <v>5</v>
      </c>
      <c r="F632" s="4" t="s">
        <v>3818</v>
      </c>
      <c r="H632" s="4" t="s">
        <v>3819</v>
      </c>
      <c r="I632" s="4" t="s">
        <v>3820</v>
      </c>
      <c r="J632" s="6" t="s">
        <v>3821</v>
      </c>
      <c r="K632" s="7" t="str">
        <f>HYPERLINK("https://drive.google.com/file/d/1uYlpoxmUSo5VcWJ_oGbarG4sVQETBK4R/view?usp=drivesdk","RUDY NURYANA")</f>
        <v>RUDY NURYANA</v>
      </c>
      <c r="L632" s="4" t="s">
        <v>3733</v>
      </c>
    </row>
    <row r="633">
      <c r="A633" s="3">
        <v>44446.3905771412</v>
      </c>
      <c r="B633" s="4" t="s">
        <v>3822</v>
      </c>
      <c r="C633" s="4" t="s">
        <v>3823</v>
      </c>
      <c r="D633" s="5" t="s">
        <v>3824</v>
      </c>
      <c r="E633" s="4" t="s">
        <v>5</v>
      </c>
      <c r="F633" s="4" t="s">
        <v>70</v>
      </c>
      <c r="H633" s="4" t="s">
        <v>3825</v>
      </c>
      <c r="I633" s="4" t="s">
        <v>3826</v>
      </c>
      <c r="J633" s="6" t="s">
        <v>3827</v>
      </c>
      <c r="K633" s="7" t="str">
        <f>HYPERLINK("https://drive.google.com/file/d/1V7X93Gt521ds2PhV6v-vjEIZZF99iHWd/view?usp=drivesdk","DEWI HIDAYATI TITO, S.P.")</f>
        <v>DEWI HIDAYATI TITO, S.P.</v>
      </c>
      <c r="L633" s="4" t="s">
        <v>3733</v>
      </c>
    </row>
    <row r="634">
      <c r="A634" s="3">
        <v>44446.390663564816</v>
      </c>
      <c r="B634" s="4" t="s">
        <v>3828</v>
      </c>
      <c r="C634" s="4" t="s">
        <v>3829</v>
      </c>
      <c r="D634" s="5" t="s">
        <v>3830</v>
      </c>
      <c r="E634" s="4" t="s">
        <v>5</v>
      </c>
      <c r="F634" s="4" t="s">
        <v>1272</v>
      </c>
      <c r="H634" s="4" t="s">
        <v>3831</v>
      </c>
      <c r="I634" s="4" t="s">
        <v>3832</v>
      </c>
      <c r="J634" s="6" t="s">
        <v>3833</v>
      </c>
      <c r="K634" s="7" t="str">
        <f>HYPERLINK("https://drive.google.com/file/d/1_whUSyNLnhCz-EIKHR_czPfYNVk3XYOf/view?usp=drivesdk","Yohanes Leki Seran")</f>
        <v>Yohanes Leki Seran</v>
      </c>
      <c r="L634" s="4" t="s">
        <v>3733</v>
      </c>
    </row>
    <row r="635">
      <c r="A635" s="3">
        <v>44446.39067119213</v>
      </c>
      <c r="B635" s="4" t="s">
        <v>3834</v>
      </c>
      <c r="C635" s="4" t="s">
        <v>3519</v>
      </c>
      <c r="D635" s="5" t="s">
        <v>3520</v>
      </c>
      <c r="E635" s="4" t="s">
        <v>5</v>
      </c>
      <c r="F635" s="4" t="s">
        <v>70</v>
      </c>
      <c r="H635" s="4" t="s">
        <v>3612</v>
      </c>
      <c r="I635" s="4" t="s">
        <v>3835</v>
      </c>
      <c r="J635" s="6" t="s">
        <v>3836</v>
      </c>
      <c r="K635" s="7" t="str">
        <f>HYPERLINK("https://drive.google.com/file/d/1uBv99fRC32hPm9VotASXojDPjhnnfLVs/view?usp=drivesdk","Imam teguh kurnianto")</f>
        <v>Imam teguh kurnianto</v>
      </c>
      <c r="L635" s="4" t="s">
        <v>3733</v>
      </c>
    </row>
    <row r="636">
      <c r="A636" s="3">
        <v>44446.39067221065</v>
      </c>
      <c r="B636" s="4" t="s">
        <v>3837</v>
      </c>
      <c r="C636" s="4" t="s">
        <v>3838</v>
      </c>
      <c r="D636" s="5" t="s">
        <v>3839</v>
      </c>
      <c r="E636" s="4" t="s">
        <v>5</v>
      </c>
      <c r="F636" s="4" t="s">
        <v>70</v>
      </c>
      <c r="I636" s="4" t="s">
        <v>3840</v>
      </c>
      <c r="J636" s="6" t="s">
        <v>3841</v>
      </c>
      <c r="K636" s="7" t="str">
        <f>HYPERLINK("https://drive.google.com/file/d/1kG83b_TPB4nA2YS0_DcmV21YNIF70-r6/view?usp=drivesdk","HAIRIYAH")</f>
        <v>HAIRIYAH</v>
      </c>
      <c r="L636" s="4" t="s">
        <v>3842</v>
      </c>
    </row>
    <row r="637">
      <c r="A637" s="3">
        <v>44446.39071574074</v>
      </c>
      <c r="B637" s="4" t="s">
        <v>3843</v>
      </c>
      <c r="C637" s="4" t="s">
        <v>3844</v>
      </c>
      <c r="D637" s="5" t="s">
        <v>3845</v>
      </c>
      <c r="E637" s="4" t="s">
        <v>5</v>
      </c>
      <c r="F637" s="4" t="s">
        <v>1088</v>
      </c>
      <c r="I637" s="4" t="s">
        <v>3846</v>
      </c>
      <c r="J637" s="6" t="s">
        <v>3847</v>
      </c>
      <c r="K637" s="7" t="str">
        <f>HYPERLINK("https://drive.google.com/file/d/1jkox7PiPcd9BZIx6fiIVaERBEAkhZrus/view?usp=drivesdk","Richard Simanjuntak, SP")</f>
        <v>Richard Simanjuntak, SP</v>
      </c>
      <c r="L637" s="4" t="s">
        <v>3733</v>
      </c>
    </row>
    <row r="638">
      <c r="A638" s="3">
        <v>44446.390729189814</v>
      </c>
      <c r="B638" s="4" t="s">
        <v>3848</v>
      </c>
      <c r="C638" s="4" t="s">
        <v>3849</v>
      </c>
      <c r="D638" s="5" t="s">
        <v>3850</v>
      </c>
      <c r="E638" s="4" t="s">
        <v>5</v>
      </c>
      <c r="I638" s="4" t="s">
        <v>3851</v>
      </c>
      <c r="J638" s="6" t="s">
        <v>3852</v>
      </c>
      <c r="K638" s="7" t="str">
        <f>HYPERLINK("https://drive.google.com/file/d/11Tz_rEtxI_BzQYe9XGr0RXtIJUvvvYsg/view?usp=drivesdk","Dewi Fatria")</f>
        <v>Dewi Fatria</v>
      </c>
      <c r="L638" s="4" t="s">
        <v>3733</v>
      </c>
    </row>
    <row r="639">
      <c r="A639" s="3">
        <v>44446.3907541088</v>
      </c>
      <c r="B639" s="4" t="s">
        <v>3853</v>
      </c>
      <c r="C639" s="4" t="s">
        <v>3854</v>
      </c>
      <c r="D639" s="5" t="s">
        <v>3855</v>
      </c>
      <c r="E639" s="4" t="s">
        <v>5</v>
      </c>
      <c r="F639" s="4" t="s">
        <v>70</v>
      </c>
      <c r="H639" s="4" t="s">
        <v>3856</v>
      </c>
      <c r="I639" s="4" t="s">
        <v>3857</v>
      </c>
      <c r="J639" s="6" t="s">
        <v>3858</v>
      </c>
      <c r="K639" s="7" t="str">
        <f>HYPERLINK("https://drive.google.com/file/d/1zCajxJwvIp7Z7ZHMIM46HIBX95q6XaIe/view?usp=drivesdk","FAHRUNISAH NH")</f>
        <v>FAHRUNISAH NH</v>
      </c>
      <c r="L639" s="4" t="s">
        <v>3842</v>
      </c>
    </row>
    <row r="640">
      <c r="A640" s="3">
        <v>44446.39075774305</v>
      </c>
      <c r="B640" s="4" t="s">
        <v>3859</v>
      </c>
      <c r="C640" s="4" t="s">
        <v>3860</v>
      </c>
      <c r="D640" s="5" t="s">
        <v>3861</v>
      </c>
      <c r="E640" s="4" t="s">
        <v>5</v>
      </c>
      <c r="F640" s="4" t="s">
        <v>2973</v>
      </c>
      <c r="H640" s="4" t="s">
        <v>166</v>
      </c>
      <c r="I640" s="4" t="s">
        <v>3862</v>
      </c>
      <c r="J640" s="6" t="s">
        <v>3863</v>
      </c>
      <c r="K640" s="7" t="str">
        <f>HYPERLINK("https://drive.google.com/file/d/1ATLRvJn6-_tJ5zsM3sbfDYEKG-0yT_9N/view?usp=drivesdk","Pudyastuti Saptaningsih")</f>
        <v>Pudyastuti Saptaningsih</v>
      </c>
      <c r="L640" s="4" t="s">
        <v>3842</v>
      </c>
    </row>
    <row r="641">
      <c r="A641" s="3">
        <v>44446.39075802083</v>
      </c>
      <c r="B641" s="4" t="s">
        <v>3864</v>
      </c>
      <c r="C641" s="4" t="s">
        <v>3865</v>
      </c>
      <c r="D641" s="5" t="s">
        <v>3866</v>
      </c>
      <c r="E641" s="4" t="s">
        <v>5</v>
      </c>
      <c r="F641" s="4" t="s">
        <v>70</v>
      </c>
      <c r="H641" s="4" t="s">
        <v>1035</v>
      </c>
      <c r="I641" s="4" t="s">
        <v>3867</v>
      </c>
      <c r="J641" s="6" t="s">
        <v>3868</v>
      </c>
      <c r="K641" s="7" t="str">
        <f>HYPERLINK("https://drive.google.com/file/d/1tRs6WNxDEUhqrMK8_lyGSm90BHuuXFmy/view?usp=drivesdk","Nanang Lesmana, S.Pt")</f>
        <v>Nanang Lesmana, S.Pt</v>
      </c>
      <c r="L641" s="4" t="s">
        <v>3842</v>
      </c>
    </row>
    <row r="642">
      <c r="A642" s="3">
        <v>44446.39077895833</v>
      </c>
      <c r="B642" s="4" t="s">
        <v>3869</v>
      </c>
      <c r="C642" s="4" t="s">
        <v>3870</v>
      </c>
      <c r="D642" s="5" t="s">
        <v>3871</v>
      </c>
      <c r="E642" s="4" t="s">
        <v>5</v>
      </c>
      <c r="F642" s="4" t="s">
        <v>70</v>
      </c>
      <c r="H642" s="4" t="s">
        <v>3872</v>
      </c>
      <c r="I642" s="4" t="s">
        <v>3873</v>
      </c>
      <c r="J642" s="6" t="s">
        <v>3874</v>
      </c>
      <c r="K642" s="7" t="str">
        <f>HYPERLINK("https://drive.google.com/file/d/1doWsOzuArx04T3FwncuSX6oVbmzP9SZ9/view?usp=drivesdk","DARYANTHA HAREFA")</f>
        <v>DARYANTHA HAREFA</v>
      </c>
      <c r="L642" s="4" t="s">
        <v>3842</v>
      </c>
    </row>
    <row r="643">
      <c r="A643" s="3">
        <v>44446.3908605787</v>
      </c>
      <c r="B643" s="4" t="s">
        <v>3875</v>
      </c>
      <c r="C643" s="4" t="s">
        <v>3876</v>
      </c>
      <c r="D643" s="5" t="s">
        <v>3877</v>
      </c>
      <c r="E643" s="4" t="s">
        <v>5</v>
      </c>
      <c r="F643" s="4" t="s">
        <v>187</v>
      </c>
      <c r="I643" s="4" t="s">
        <v>3878</v>
      </c>
      <c r="J643" s="6" t="s">
        <v>3879</v>
      </c>
      <c r="K643" s="7" t="str">
        <f>HYPERLINK("https://drive.google.com/file/d/1mEqqGni7FMzpQSPI4vg57iJe3bvm8HxQ/view?usp=drivesdk","Evy Taviana Prasetyaning Sejati")</f>
        <v>Evy Taviana Prasetyaning Sejati</v>
      </c>
      <c r="L643" s="4" t="s">
        <v>3842</v>
      </c>
    </row>
    <row r="644">
      <c r="A644" s="3">
        <v>44446.39090787037</v>
      </c>
      <c r="B644" s="4" t="s">
        <v>3880</v>
      </c>
      <c r="C644" s="4" t="s">
        <v>3881</v>
      </c>
      <c r="D644" s="5" t="s">
        <v>3882</v>
      </c>
      <c r="E644" s="4" t="s">
        <v>5</v>
      </c>
      <c r="H644" s="4" t="s">
        <v>48</v>
      </c>
      <c r="I644" s="4" t="s">
        <v>3883</v>
      </c>
      <c r="J644" s="6" t="s">
        <v>3884</v>
      </c>
      <c r="K644" s="7" t="str">
        <f>HYPERLINK("https://drive.google.com/file/d/1RWkD7Gr4g4GeTiobba8xRcBJkYdfW3-2/view?usp=drivesdk","Sunarti,SP")</f>
        <v>Sunarti,SP</v>
      </c>
      <c r="L644" s="4" t="s">
        <v>3842</v>
      </c>
    </row>
    <row r="645">
      <c r="A645" s="3">
        <v>44446.39091290509</v>
      </c>
      <c r="B645" s="4" t="s">
        <v>3885</v>
      </c>
      <c r="C645" s="4" t="s">
        <v>3886</v>
      </c>
      <c r="D645" s="5" t="s">
        <v>3887</v>
      </c>
      <c r="E645" s="4" t="s">
        <v>5</v>
      </c>
      <c r="F645" s="4" t="s">
        <v>3888</v>
      </c>
      <c r="H645" s="4" t="s">
        <v>48</v>
      </c>
      <c r="I645" s="4" t="s">
        <v>3889</v>
      </c>
      <c r="J645" s="6" t="s">
        <v>3890</v>
      </c>
      <c r="K645" s="7" t="str">
        <f>HYPERLINK("https://drive.google.com/file/d/1jygSZvR3-n2Qz39NGmQooriS1TVhn1gX/view?usp=drivesdk","Christine Amelia Purukan, SP")</f>
        <v>Christine Amelia Purukan, SP</v>
      </c>
      <c r="L645" s="4" t="s">
        <v>3842</v>
      </c>
    </row>
    <row r="646">
      <c r="A646" s="3">
        <v>44446.39095570602</v>
      </c>
      <c r="B646" s="4" t="s">
        <v>3891</v>
      </c>
      <c r="C646" s="4" t="s">
        <v>3892</v>
      </c>
      <c r="D646" s="5" t="s">
        <v>3893</v>
      </c>
      <c r="E646" s="4" t="s">
        <v>5</v>
      </c>
      <c r="F646" s="4" t="s">
        <v>3894</v>
      </c>
      <c r="H646" s="4" t="s">
        <v>3895</v>
      </c>
      <c r="I646" s="4" t="s">
        <v>3896</v>
      </c>
      <c r="J646" s="6" t="s">
        <v>3897</v>
      </c>
      <c r="K646" s="7" t="str">
        <f>HYPERLINK("https://drive.google.com/file/d/1D4N11L_6kGnK-1Exgu8dJVS-h_uEOJgP/view?usp=drivesdk","Nur Amnah Djibran, SP")</f>
        <v>Nur Amnah Djibran, SP</v>
      </c>
      <c r="L646" s="4" t="s">
        <v>3842</v>
      </c>
    </row>
    <row r="647">
      <c r="A647" s="3">
        <v>44446.390985879625</v>
      </c>
      <c r="B647" s="4" t="s">
        <v>2685</v>
      </c>
      <c r="C647" s="4" t="s">
        <v>2686</v>
      </c>
      <c r="D647" s="5" t="s">
        <v>2687</v>
      </c>
      <c r="E647" s="4" t="s">
        <v>5</v>
      </c>
      <c r="F647" s="4" t="s">
        <v>70</v>
      </c>
      <c r="G647" s="4" t="s">
        <v>92</v>
      </c>
      <c r="H647" s="4" t="s">
        <v>3898</v>
      </c>
      <c r="I647" s="4" t="s">
        <v>3899</v>
      </c>
      <c r="J647" s="6" t="s">
        <v>3900</v>
      </c>
      <c r="K647" s="7" t="str">
        <f>HYPERLINK("https://drive.google.com/file/d/1gliN0JUx8SB0P3RQG-2zyqIp6HeWgDrT/view?usp=drivesdk","ABDUL LAMIN")</f>
        <v>ABDUL LAMIN</v>
      </c>
      <c r="L647" s="4" t="s">
        <v>3842</v>
      </c>
    </row>
    <row r="648">
      <c r="A648" s="3">
        <v>44446.39100153935</v>
      </c>
      <c r="B648" s="4" t="s">
        <v>3901</v>
      </c>
      <c r="C648" s="4" t="s">
        <v>3902</v>
      </c>
      <c r="D648" s="5" t="s">
        <v>3903</v>
      </c>
      <c r="E648" s="4" t="s">
        <v>5</v>
      </c>
      <c r="F648" s="4" t="s">
        <v>3904</v>
      </c>
      <c r="H648" s="4" t="s">
        <v>3905</v>
      </c>
      <c r="I648" s="4" t="s">
        <v>3906</v>
      </c>
      <c r="J648" s="6" t="s">
        <v>3907</v>
      </c>
      <c r="K648" s="7" t="str">
        <f>HYPERLINK("https://drive.google.com/file/d/1WAZ-iOujTvmpp-gugAHOHWrAyWWTT-fb/view?usp=drivesdk","YOSA OKTAVIANIS AZIZ, SP")</f>
        <v>YOSA OKTAVIANIS AZIZ, SP</v>
      </c>
      <c r="L648" s="4" t="s">
        <v>3842</v>
      </c>
    </row>
    <row r="649">
      <c r="A649" s="3">
        <v>44446.391057546294</v>
      </c>
      <c r="B649" s="4" t="s">
        <v>3908</v>
      </c>
      <c r="C649" s="4" t="s">
        <v>3909</v>
      </c>
      <c r="D649" s="5" t="s">
        <v>3910</v>
      </c>
      <c r="E649" s="4" t="s">
        <v>6</v>
      </c>
      <c r="G649" s="4" t="s">
        <v>3911</v>
      </c>
      <c r="H649" s="4" t="s">
        <v>3912</v>
      </c>
      <c r="I649" s="4" t="s">
        <v>3913</v>
      </c>
      <c r="J649" s="6" t="s">
        <v>3914</v>
      </c>
      <c r="K649" s="7" t="str">
        <f>HYPERLINK("https://drive.google.com/file/d/1L8cXdntnONzZvWMnUQJe0b7lhUiOycf7/view?usp=drivesdk","Jainul Asli Dalimunthe")</f>
        <v>Jainul Asli Dalimunthe</v>
      </c>
      <c r="L649" s="4" t="s">
        <v>3842</v>
      </c>
    </row>
    <row r="650">
      <c r="A650" s="3">
        <v>44446.39106511574</v>
      </c>
      <c r="B650" s="4" t="s">
        <v>3915</v>
      </c>
      <c r="C650" s="4" t="s">
        <v>3916</v>
      </c>
      <c r="D650" s="5" t="s">
        <v>3917</v>
      </c>
      <c r="E650" s="4" t="s">
        <v>5</v>
      </c>
      <c r="F650" s="4" t="s">
        <v>15</v>
      </c>
      <c r="H650" s="4" t="s">
        <v>3918</v>
      </c>
      <c r="I650" s="4" t="s">
        <v>3919</v>
      </c>
      <c r="J650" s="6" t="s">
        <v>3920</v>
      </c>
      <c r="K650" s="7" t="str">
        <f>HYPERLINK("https://drive.google.com/file/d/14iCXCkx_sIdd-iZkAjg9K23-n43iz3Cu/view?usp=drivesdk","Agus Cahya Egriana, SP.MP.")</f>
        <v>Agus Cahya Egriana, SP.MP.</v>
      </c>
      <c r="L650" s="4" t="s">
        <v>3842</v>
      </c>
    </row>
    <row r="651">
      <c r="A651" s="3">
        <v>44446.39108103009</v>
      </c>
      <c r="B651" s="4" t="s">
        <v>3921</v>
      </c>
      <c r="C651" s="4" t="s">
        <v>3922</v>
      </c>
      <c r="D651" s="5" t="s">
        <v>3923</v>
      </c>
      <c r="E651" s="4" t="s">
        <v>5</v>
      </c>
      <c r="F651" s="4" t="s">
        <v>15</v>
      </c>
      <c r="H651" s="4" t="s">
        <v>3924</v>
      </c>
      <c r="I651" s="4" t="s">
        <v>3925</v>
      </c>
      <c r="J651" s="6" t="s">
        <v>3926</v>
      </c>
      <c r="K651" s="7" t="str">
        <f>HYPERLINK("https://drive.google.com/file/d/1-tkZAFuRKqEIzJJ5spfxGxFEC5rqTUmg/view?usp=drivesdk","Hairun Syahri, SP")</f>
        <v>Hairun Syahri, SP</v>
      </c>
      <c r="L651" s="4" t="s">
        <v>3842</v>
      </c>
    </row>
    <row r="652">
      <c r="A652" s="3">
        <v>44446.39109533565</v>
      </c>
      <c r="B652" s="4" t="s">
        <v>3927</v>
      </c>
      <c r="C652" s="4" t="s">
        <v>3928</v>
      </c>
      <c r="D652" s="5" t="s">
        <v>3929</v>
      </c>
      <c r="E652" s="4" t="s">
        <v>5</v>
      </c>
      <c r="F652" s="4" t="s">
        <v>70</v>
      </c>
      <c r="H652" s="4" t="s">
        <v>3930</v>
      </c>
      <c r="I652" s="4" t="s">
        <v>3931</v>
      </c>
      <c r="J652" s="6" t="s">
        <v>3932</v>
      </c>
      <c r="K652" s="7" t="str">
        <f>HYPERLINK("https://drive.google.com/file/d/11p2RFLBAkh5rfkg_1-sstwUJE9YD0_1g/view?usp=drivesdk","Ir. IMRAN BILALU, M.Pd.")</f>
        <v>Ir. IMRAN BILALU, M.Pd.</v>
      </c>
      <c r="L652" s="4" t="s">
        <v>3842</v>
      </c>
    </row>
    <row r="653">
      <c r="A653" s="3">
        <v>44446.3911607176</v>
      </c>
      <c r="B653" s="4" t="s">
        <v>3933</v>
      </c>
      <c r="C653" s="4" t="s">
        <v>3934</v>
      </c>
      <c r="D653" s="5" t="s">
        <v>3935</v>
      </c>
      <c r="E653" s="4" t="s">
        <v>5</v>
      </c>
      <c r="H653" s="4" t="s">
        <v>3936</v>
      </c>
      <c r="I653" s="4" t="s">
        <v>3937</v>
      </c>
      <c r="J653" s="6" t="s">
        <v>3938</v>
      </c>
      <c r="K653" s="7" t="str">
        <f>HYPERLINK("https://drive.google.com/file/d/1u7gwZ5QW2MOmkd3RTNELoXDzZNCETQf6/view?usp=drivesdk","Parrjo")</f>
        <v>Parrjo</v>
      </c>
      <c r="L653" s="4" t="s">
        <v>3842</v>
      </c>
    </row>
    <row r="654">
      <c r="A654" s="3">
        <v>44446.39117</v>
      </c>
      <c r="B654" s="4" t="s">
        <v>1558</v>
      </c>
      <c r="C654" s="4" t="s">
        <v>1559</v>
      </c>
      <c r="D654" s="5" t="s">
        <v>1560</v>
      </c>
      <c r="E654" s="4" t="s">
        <v>5</v>
      </c>
      <c r="F654" s="4" t="s">
        <v>70</v>
      </c>
      <c r="H654" s="4" t="s">
        <v>754</v>
      </c>
      <c r="I654" s="4" t="s">
        <v>3939</v>
      </c>
      <c r="J654" s="6" t="s">
        <v>3940</v>
      </c>
      <c r="K654" s="7" t="str">
        <f>HYPERLINK("https://drive.google.com/file/d/1KTxnYQxq335mOav-4YrLNSwYaUvWy9Fl/view?usp=drivesdk","YESI KURNIAWATI")</f>
        <v>YESI KURNIAWATI</v>
      </c>
      <c r="L654" s="4" t="s">
        <v>3842</v>
      </c>
    </row>
    <row r="655">
      <c r="A655" s="3">
        <v>44446.391307881946</v>
      </c>
      <c r="B655" s="4" t="s">
        <v>3941</v>
      </c>
      <c r="C655" s="4" t="s">
        <v>3942</v>
      </c>
      <c r="D655" s="5" t="s">
        <v>3943</v>
      </c>
      <c r="E655" s="4" t="s">
        <v>5</v>
      </c>
      <c r="F655" s="4" t="s">
        <v>70</v>
      </c>
      <c r="H655" s="4" t="s">
        <v>3944</v>
      </c>
      <c r="I655" s="4" t="s">
        <v>3945</v>
      </c>
      <c r="J655" s="6" t="s">
        <v>3946</v>
      </c>
      <c r="K655" s="7" t="str">
        <f>HYPERLINK("https://drive.google.com/file/d/11See635fmorFO0h4zXjLTujCthb6vdbM/view?usp=drivesdk","WAHYUNI, S.ST")</f>
        <v>WAHYUNI, S.ST</v>
      </c>
      <c r="L655" s="4" t="s">
        <v>3842</v>
      </c>
    </row>
    <row r="656">
      <c r="A656" s="3">
        <v>44446.391349467594</v>
      </c>
      <c r="B656" s="4" t="s">
        <v>3947</v>
      </c>
      <c r="C656" s="4" t="s">
        <v>3948</v>
      </c>
      <c r="D656" s="4" t="s">
        <v>3949</v>
      </c>
      <c r="E656" s="4" t="s">
        <v>5</v>
      </c>
      <c r="F656" s="4" t="s">
        <v>3950</v>
      </c>
      <c r="H656" s="4" t="s">
        <v>3951</v>
      </c>
      <c r="I656" s="4" t="s">
        <v>3952</v>
      </c>
      <c r="J656" s="6" t="s">
        <v>3953</v>
      </c>
      <c r="K656" s="7" t="str">
        <f>HYPERLINK("https://drive.google.com/file/d/1SP31VW6LcvMTWg5VuK5dMJ4I8f_4kRh7/view?usp=drivesdk","Joko Prayogo,SE")</f>
        <v>Joko Prayogo,SE</v>
      </c>
      <c r="L656" s="4" t="s">
        <v>3842</v>
      </c>
    </row>
    <row r="657">
      <c r="A657" s="3">
        <v>44446.39140466435</v>
      </c>
      <c r="B657" s="4" t="s">
        <v>3954</v>
      </c>
      <c r="C657" s="4" t="s">
        <v>3955</v>
      </c>
      <c r="D657" s="5" t="s">
        <v>3956</v>
      </c>
      <c r="E657" s="4" t="s">
        <v>5</v>
      </c>
      <c r="F657" s="4" t="s">
        <v>3957</v>
      </c>
      <c r="H657" s="4" t="s">
        <v>3958</v>
      </c>
      <c r="I657" s="4" t="s">
        <v>3959</v>
      </c>
      <c r="J657" s="6" t="s">
        <v>3960</v>
      </c>
      <c r="K657" s="7" t="str">
        <f>HYPERLINK("https://drive.google.com/file/d/1yzLuQjfnovv0f53-jqwQ4OZPCMnOipKU/view?usp=drivesdk","Ir. Emi Yenita")</f>
        <v>Ir. Emi Yenita</v>
      </c>
      <c r="L657" s="4" t="s">
        <v>3842</v>
      </c>
    </row>
    <row r="658">
      <c r="A658" s="3">
        <v>44446.391505520834</v>
      </c>
      <c r="B658" s="4" t="s">
        <v>3961</v>
      </c>
      <c r="C658" s="4" t="s">
        <v>3962</v>
      </c>
      <c r="D658" s="5" t="s">
        <v>3963</v>
      </c>
      <c r="E658" s="4" t="s">
        <v>5</v>
      </c>
      <c r="F658" s="4" t="s">
        <v>70</v>
      </c>
      <c r="H658" s="4" t="s">
        <v>3872</v>
      </c>
      <c r="I658" s="4" t="s">
        <v>3964</v>
      </c>
      <c r="J658" s="6" t="s">
        <v>3965</v>
      </c>
      <c r="K658" s="7" t="str">
        <f>HYPERLINK("https://drive.google.com/file/d/1PWili5W6L5tFKiNo6Rxw3Gfdf8w4Hfsp/view?usp=drivesdk","SUARIDAYANTI TELAUMBANUA, SST")</f>
        <v>SUARIDAYANTI TELAUMBANUA, SST</v>
      </c>
      <c r="L658" s="4" t="s">
        <v>3966</v>
      </c>
    </row>
    <row r="659">
      <c r="A659" s="3">
        <v>44446.391518564815</v>
      </c>
      <c r="B659" s="4" t="s">
        <v>3967</v>
      </c>
      <c r="C659" s="4" t="s">
        <v>3968</v>
      </c>
      <c r="D659" s="5" t="s">
        <v>3969</v>
      </c>
      <c r="E659" s="4" t="s">
        <v>6</v>
      </c>
      <c r="G659" s="4" t="s">
        <v>122</v>
      </c>
      <c r="H659" s="4" t="s">
        <v>3970</v>
      </c>
      <c r="I659" s="4" t="s">
        <v>3971</v>
      </c>
      <c r="J659" s="6" t="s">
        <v>3972</v>
      </c>
      <c r="K659" s="7" t="str">
        <f>HYPERLINK("https://drive.google.com/file/d/1UwxAh1vlC0lAWW0qUzn1MznvBpFdNinB/view?usp=drivesdk","M. Ali Bahrudin ")</f>
        <v>M. Ali Bahrudin </v>
      </c>
      <c r="L659" s="4" t="s">
        <v>3966</v>
      </c>
    </row>
    <row r="660">
      <c r="A660" s="3">
        <v>44446.391627997684</v>
      </c>
      <c r="B660" s="4" t="s">
        <v>3973</v>
      </c>
      <c r="C660" s="4" t="s">
        <v>3974</v>
      </c>
      <c r="D660" s="5" t="s">
        <v>3975</v>
      </c>
      <c r="E660" s="4" t="s">
        <v>5</v>
      </c>
      <c r="F660" s="4" t="s">
        <v>70</v>
      </c>
      <c r="H660" s="4" t="s">
        <v>3976</v>
      </c>
      <c r="I660" s="4" t="s">
        <v>3977</v>
      </c>
      <c r="J660" s="6" t="s">
        <v>3978</v>
      </c>
      <c r="K660" s="7" t="str">
        <f>HYPERLINK("https://drive.google.com/file/d/10AMkI-QTQuGZWPXA99lYjJHuSwZfWf6q/view?usp=drivesdk","RD. SUTRESNA BUDIAMAN, S,ST")</f>
        <v>RD. SUTRESNA BUDIAMAN, S,ST</v>
      </c>
      <c r="L660" s="4" t="s">
        <v>3979</v>
      </c>
    </row>
    <row r="661">
      <c r="A661" s="3">
        <v>44446.391659201385</v>
      </c>
      <c r="B661" s="4" t="s">
        <v>3980</v>
      </c>
      <c r="C661" s="4" t="s">
        <v>3981</v>
      </c>
      <c r="D661" s="5" t="s">
        <v>3982</v>
      </c>
      <c r="E661" s="4" t="s">
        <v>5</v>
      </c>
      <c r="F661" s="4" t="s">
        <v>3983</v>
      </c>
      <c r="H661" s="4" t="s">
        <v>3984</v>
      </c>
      <c r="I661" s="4" t="s">
        <v>3985</v>
      </c>
      <c r="J661" s="6" t="s">
        <v>3986</v>
      </c>
      <c r="K661" s="7" t="str">
        <f>HYPERLINK("https://drive.google.com/file/d/10YMzkd7udnA8vN-6MGlvQ2N62rISBqkZ/view?usp=drivesdk","Rustam Indriyanto, SP")</f>
        <v>Rustam Indriyanto, SP</v>
      </c>
      <c r="L661" s="4" t="s">
        <v>3979</v>
      </c>
    </row>
    <row r="662">
      <c r="A662" s="3">
        <v>44446.3918410301</v>
      </c>
      <c r="B662" s="4" t="s">
        <v>3987</v>
      </c>
      <c r="C662" s="4" t="s">
        <v>3988</v>
      </c>
      <c r="D662" s="5" t="s">
        <v>3989</v>
      </c>
      <c r="E662" s="4" t="s">
        <v>5</v>
      </c>
      <c r="F662" s="4" t="s">
        <v>55</v>
      </c>
      <c r="H662" s="4" t="s">
        <v>318</v>
      </c>
      <c r="I662" s="4" t="s">
        <v>3990</v>
      </c>
      <c r="J662" s="6" t="s">
        <v>3991</v>
      </c>
      <c r="K662" s="7" t="str">
        <f>HYPERLINK("https://drive.google.com/file/d/1pkajzBSnaX7RodyRGq7eSUyOjZ8PVki4/view?usp=drivesdk","Ir Rusdi Rusli MS")</f>
        <v>Ir Rusdi Rusli MS</v>
      </c>
      <c r="L662" s="4" t="s">
        <v>3979</v>
      </c>
    </row>
    <row r="663">
      <c r="A663" s="3">
        <v>44446.391869467596</v>
      </c>
      <c r="B663" s="4" t="s">
        <v>3277</v>
      </c>
      <c r="C663" s="4" t="s">
        <v>3992</v>
      </c>
      <c r="D663" s="5" t="s">
        <v>3279</v>
      </c>
      <c r="E663" s="4" t="s">
        <v>6</v>
      </c>
      <c r="G663" s="4" t="s">
        <v>92</v>
      </c>
      <c r="H663" s="4" t="s">
        <v>3993</v>
      </c>
      <c r="I663" s="4" t="s">
        <v>3994</v>
      </c>
      <c r="J663" s="6" t="s">
        <v>3995</v>
      </c>
      <c r="K663" s="7" t="str">
        <f>HYPERLINK("https://drive.google.com/file/d/1XD8Pll6ijhmcK6InI5PQZRG0WTQtfRci/view?usp=drivesdk","Sakka")</f>
        <v>Sakka</v>
      </c>
      <c r="L663" s="4" t="s">
        <v>3979</v>
      </c>
    </row>
    <row r="664">
      <c r="A664" s="3">
        <v>44446.39188502315</v>
      </c>
      <c r="B664" s="4" t="s">
        <v>3996</v>
      </c>
      <c r="C664" s="4" t="s">
        <v>3997</v>
      </c>
      <c r="D664" s="5" t="s">
        <v>3998</v>
      </c>
      <c r="E664" s="4" t="s">
        <v>5</v>
      </c>
      <c r="F664" s="4" t="s">
        <v>70</v>
      </c>
      <c r="G664" s="4" t="s">
        <v>92</v>
      </c>
      <c r="H664" s="4" t="s">
        <v>3999</v>
      </c>
      <c r="I664" s="4" t="s">
        <v>4000</v>
      </c>
      <c r="J664" s="6" t="s">
        <v>4001</v>
      </c>
      <c r="K664" s="7" t="str">
        <f>HYPERLINK("https://drive.google.com/file/d/1cs4xoG7WnssozRvWBRMwKnTYyDr0dQlb/view?usp=drivesdk","EVRAN MALANTHON, SP")</f>
        <v>EVRAN MALANTHON, SP</v>
      </c>
      <c r="L664" s="4" t="s">
        <v>3979</v>
      </c>
    </row>
    <row r="665">
      <c r="A665" s="3">
        <v>44446.39192981481</v>
      </c>
      <c r="B665" s="4" t="s">
        <v>4002</v>
      </c>
      <c r="C665" s="4" t="s">
        <v>4003</v>
      </c>
      <c r="D665" s="5" t="s">
        <v>4004</v>
      </c>
      <c r="E665" s="4" t="s">
        <v>5</v>
      </c>
      <c r="F665" s="4" t="s">
        <v>70</v>
      </c>
      <c r="H665" s="4" t="s">
        <v>4005</v>
      </c>
      <c r="I665" s="4" t="s">
        <v>4006</v>
      </c>
      <c r="J665" s="6" t="s">
        <v>4007</v>
      </c>
      <c r="K665" s="7" t="str">
        <f>HYPERLINK("https://drive.google.com/file/d/1velvB54QdWgT4r4smHV8JJwGVZFCacgE/view?usp=drivesdk","MOHAMAD SLAMET MISTO, SP")</f>
        <v>MOHAMAD SLAMET MISTO, SP</v>
      </c>
      <c r="L665" s="4" t="s">
        <v>3979</v>
      </c>
    </row>
    <row r="666">
      <c r="A666" s="3">
        <v>44446.39196628472</v>
      </c>
      <c r="B666" s="4" t="s">
        <v>4008</v>
      </c>
      <c r="C666" s="4" t="s">
        <v>4009</v>
      </c>
      <c r="D666" s="5" t="s">
        <v>4010</v>
      </c>
      <c r="E666" s="4" t="s">
        <v>5</v>
      </c>
      <c r="H666" s="4" t="s">
        <v>4011</v>
      </c>
      <c r="I666" s="4" t="s">
        <v>4012</v>
      </c>
      <c r="J666" s="6" t="s">
        <v>4013</v>
      </c>
      <c r="K666" s="7" t="str">
        <f>HYPERLINK("https://drive.google.com/file/d/1Mk3jwmRP8TFBeJJa3kb17Kp0ov_-3-Ol/view?usp=drivesdk","DEAMAREITA R.D, STP, MM")</f>
        <v>DEAMAREITA R.D, STP, MM</v>
      </c>
      <c r="L666" s="4" t="s">
        <v>4014</v>
      </c>
    </row>
    <row r="667">
      <c r="A667" s="3">
        <v>44446.39199809028</v>
      </c>
      <c r="B667" s="4" t="s">
        <v>4015</v>
      </c>
      <c r="C667" s="4" t="s">
        <v>4016</v>
      </c>
      <c r="D667" s="5" t="s">
        <v>4017</v>
      </c>
      <c r="E667" s="4" t="s">
        <v>6</v>
      </c>
      <c r="G667" s="4" t="s">
        <v>122</v>
      </c>
      <c r="I667" s="4" t="s">
        <v>4018</v>
      </c>
      <c r="J667" s="6" t="s">
        <v>4019</v>
      </c>
      <c r="K667" s="7" t="str">
        <f>HYPERLINK("https://drive.google.com/file/d/18YfkZ12mVhxCK4oPC0hXkn5u06uziN18/view?usp=drivesdk","A. Putri Ayu Wiummu Zahra")</f>
        <v>A. Putri Ayu Wiummu Zahra</v>
      </c>
      <c r="L667" s="4" t="s">
        <v>4014</v>
      </c>
    </row>
    <row r="668">
      <c r="A668" s="3">
        <v>44446.392169212966</v>
      </c>
      <c r="B668" s="4" t="s">
        <v>4020</v>
      </c>
      <c r="C668" s="4" t="s">
        <v>3962</v>
      </c>
      <c r="D668" s="5" t="s">
        <v>4021</v>
      </c>
      <c r="E668" s="4" t="s">
        <v>5</v>
      </c>
      <c r="F668" s="4" t="s">
        <v>70</v>
      </c>
      <c r="H668" s="4" t="s">
        <v>3872</v>
      </c>
      <c r="I668" s="4" t="s">
        <v>4022</v>
      </c>
      <c r="J668" s="6" t="s">
        <v>4023</v>
      </c>
      <c r="K668" s="7" t="str">
        <f>HYPERLINK("https://drive.google.com/file/d/1Gr2tJHZXFrbcyJmqbuVwptvCojm6ixU7/view?usp=drivesdk","ANIRIA TELAUMBANUA")</f>
        <v>ANIRIA TELAUMBANUA</v>
      </c>
      <c r="L668" s="4" t="s">
        <v>4014</v>
      </c>
    </row>
    <row r="669">
      <c r="A669" s="3">
        <v>44446.39220002315</v>
      </c>
      <c r="B669" s="4" t="s">
        <v>4024</v>
      </c>
      <c r="C669" s="4" t="s">
        <v>4025</v>
      </c>
      <c r="D669" s="5" t="s">
        <v>4026</v>
      </c>
      <c r="E669" s="4" t="s">
        <v>5</v>
      </c>
      <c r="F669" s="4" t="s">
        <v>70</v>
      </c>
      <c r="H669" s="4" t="s">
        <v>4027</v>
      </c>
      <c r="I669" s="4" t="s">
        <v>4028</v>
      </c>
      <c r="J669" s="6" t="s">
        <v>4029</v>
      </c>
      <c r="K669" s="7" t="str">
        <f>HYPERLINK("https://drive.google.com/file/d/1HHgXZ6WqasIIxcZEkl2By-7HcSjZzVA9/view?usp=drivesdk","IBNU RUSY ANJARANG")</f>
        <v>IBNU RUSY ANJARANG</v>
      </c>
      <c r="L669" s="4" t="s">
        <v>4014</v>
      </c>
    </row>
    <row r="670">
      <c r="A670" s="3">
        <v>44446.392201574075</v>
      </c>
      <c r="B670" s="4" t="s">
        <v>4030</v>
      </c>
      <c r="C670" s="4" t="s">
        <v>4031</v>
      </c>
      <c r="D670" s="5" t="s">
        <v>4032</v>
      </c>
      <c r="E670" s="4" t="s">
        <v>5</v>
      </c>
      <c r="F670" s="4" t="s">
        <v>31</v>
      </c>
      <c r="H670" s="4" t="s">
        <v>947</v>
      </c>
      <c r="I670" s="4" t="s">
        <v>4033</v>
      </c>
      <c r="J670" s="6" t="s">
        <v>4034</v>
      </c>
      <c r="K670" s="7" t="str">
        <f>HYPERLINK("https://drive.google.com/file/d/11JPrJO2h4fu6TllmBD8gd1fB57YKLGKX/view?usp=drivesdk","Irene Situmorang, SP")</f>
        <v>Irene Situmorang, SP</v>
      </c>
      <c r="L670" s="4" t="s">
        <v>4035</v>
      </c>
    </row>
    <row r="671">
      <c r="A671" s="3">
        <v>44446.39223267361</v>
      </c>
      <c r="B671" s="4" t="s">
        <v>4036</v>
      </c>
      <c r="C671" s="4" t="s">
        <v>4037</v>
      </c>
      <c r="D671" s="5" t="s">
        <v>4038</v>
      </c>
      <c r="E671" s="4" t="s">
        <v>5</v>
      </c>
      <c r="F671" s="4" t="s">
        <v>70</v>
      </c>
      <c r="I671" s="4" t="s">
        <v>4039</v>
      </c>
      <c r="J671" s="6" t="s">
        <v>4040</v>
      </c>
      <c r="K671" s="7" t="str">
        <f>HYPERLINK("https://drive.google.com/file/d/1O5pBrxsTxreI5eNbAMcJw97k2kfcJuIF/view?usp=drivesdk","Muzayyinatin, SP")</f>
        <v>Muzayyinatin, SP</v>
      </c>
      <c r="L671" s="4" t="s">
        <v>4035</v>
      </c>
    </row>
    <row r="672">
      <c r="A672" s="3">
        <v>44446.39229710648</v>
      </c>
      <c r="B672" s="4" t="s">
        <v>4041</v>
      </c>
      <c r="C672" s="4" t="s">
        <v>4042</v>
      </c>
      <c r="D672" s="5" t="s">
        <v>4043</v>
      </c>
      <c r="E672" s="4" t="s">
        <v>5</v>
      </c>
      <c r="F672" s="4" t="s">
        <v>70</v>
      </c>
      <c r="H672" s="4" t="s">
        <v>63</v>
      </c>
      <c r="I672" s="4" t="s">
        <v>4044</v>
      </c>
      <c r="J672" s="6" t="s">
        <v>4045</v>
      </c>
      <c r="K672" s="7" t="str">
        <f>HYPERLINK("https://drive.google.com/file/d/138vmJGkSmlB5cSQBa21UpXRvks9_RlTK/view?usp=drivesdk","JULIANI RANGKUTI,A.Md")</f>
        <v>JULIANI RANGKUTI,A.Md</v>
      </c>
      <c r="L672" s="4" t="s">
        <v>4046</v>
      </c>
    </row>
    <row r="673">
      <c r="A673" s="3">
        <v>44446.39231224537</v>
      </c>
      <c r="B673" s="4" t="s">
        <v>4047</v>
      </c>
      <c r="C673" s="4" t="s">
        <v>4048</v>
      </c>
      <c r="D673" s="5" t="s">
        <v>4049</v>
      </c>
      <c r="E673" s="4" t="s">
        <v>5</v>
      </c>
      <c r="F673" s="4" t="s">
        <v>4050</v>
      </c>
      <c r="H673" s="4" t="s">
        <v>731</v>
      </c>
      <c r="I673" s="4" t="s">
        <v>4051</v>
      </c>
      <c r="J673" s="6" t="s">
        <v>4052</v>
      </c>
      <c r="K673" s="7" t="str">
        <f>HYPERLINK("https://drive.google.com/file/d/107i_XDcTCm_5fnkj8KKZzwi8Gs9j1h3e/view?usp=drivesdk","HARMOLAN TALANI, SP. MM")</f>
        <v>HARMOLAN TALANI, SP. MM</v>
      </c>
      <c r="L673" s="4" t="s">
        <v>4035</v>
      </c>
    </row>
    <row r="674">
      <c r="A674" s="3">
        <v>44446.39256825231</v>
      </c>
      <c r="B674" s="4" t="s">
        <v>4053</v>
      </c>
      <c r="C674" s="4" t="s">
        <v>4054</v>
      </c>
      <c r="D674" s="5" t="s">
        <v>4055</v>
      </c>
      <c r="E674" s="4" t="s">
        <v>5</v>
      </c>
      <c r="F674" s="4" t="s">
        <v>70</v>
      </c>
      <c r="H674" s="4" t="s">
        <v>4056</v>
      </c>
      <c r="I674" s="4" t="s">
        <v>4057</v>
      </c>
      <c r="J674" s="6" t="s">
        <v>4058</v>
      </c>
      <c r="K674" s="7" t="str">
        <f>HYPERLINK("https://drive.google.com/file/d/1Y-hyL2AT6oZ3z5VvLy-WVYt4HZ2q1_yy/view?usp=drivesdk","Siswati, S.P.")</f>
        <v>Siswati, S.P.</v>
      </c>
      <c r="L674" s="4" t="s">
        <v>4059</v>
      </c>
    </row>
    <row r="675">
      <c r="A675" s="3">
        <v>44446.39256875</v>
      </c>
      <c r="B675" s="4" t="s">
        <v>4060</v>
      </c>
      <c r="C675" s="4" t="s">
        <v>4061</v>
      </c>
      <c r="D675" s="5" t="s">
        <v>4062</v>
      </c>
      <c r="E675" s="4" t="s">
        <v>5</v>
      </c>
      <c r="F675" s="4" t="s">
        <v>70</v>
      </c>
      <c r="H675" s="4" t="s">
        <v>1266</v>
      </c>
      <c r="I675" s="4" t="s">
        <v>4063</v>
      </c>
      <c r="J675" s="6" t="s">
        <v>4064</v>
      </c>
      <c r="K675" s="7" t="str">
        <f>HYPERLINK("https://drive.google.com/file/d/1cefuY8cXikbF_EZO-B38oh-rbwtIhG9S/view?usp=drivesdk","Samsul")</f>
        <v>Samsul</v>
      </c>
      <c r="L675" s="4" t="s">
        <v>4059</v>
      </c>
    </row>
    <row r="676">
      <c r="A676" s="3">
        <v>44446.39259070602</v>
      </c>
      <c r="B676" s="4" t="s">
        <v>4065</v>
      </c>
      <c r="C676" s="4" t="s">
        <v>4066</v>
      </c>
      <c r="D676" s="5" t="s">
        <v>4067</v>
      </c>
      <c r="E676" s="4" t="s">
        <v>6</v>
      </c>
      <c r="G676" s="4" t="s">
        <v>601</v>
      </c>
      <c r="H676" s="4" t="s">
        <v>4068</v>
      </c>
      <c r="I676" s="4" t="s">
        <v>4069</v>
      </c>
      <c r="J676" s="6" t="s">
        <v>4070</v>
      </c>
      <c r="K676" s="7" t="str">
        <f>HYPERLINK("https://drive.google.com/file/d/1dhuVVTua7AlVsJxKTuDt_qJ_UC4mYDcA/view?usp=drivesdk","Dwi Kartini, SP")</f>
        <v>Dwi Kartini, SP</v>
      </c>
      <c r="L676" s="4" t="s">
        <v>4059</v>
      </c>
    </row>
    <row r="677">
      <c r="A677" s="3">
        <v>44446.392609456016</v>
      </c>
      <c r="B677" s="4" t="s">
        <v>4071</v>
      </c>
      <c r="C677" s="4" t="s">
        <v>4072</v>
      </c>
      <c r="D677" s="5" t="s">
        <v>4073</v>
      </c>
      <c r="E677" s="4" t="s">
        <v>6</v>
      </c>
      <c r="G677" s="4" t="s">
        <v>4074</v>
      </c>
      <c r="H677" s="4" t="s">
        <v>4075</v>
      </c>
      <c r="I677" s="4" t="s">
        <v>4076</v>
      </c>
      <c r="J677" s="6" t="s">
        <v>4077</v>
      </c>
      <c r="K677" s="7" t="str">
        <f>HYPERLINK("https://drive.google.com/file/d/1r91bCKIDmf5zjNzjECBsaUfK1nvFTHtD/view?usp=drivesdk","Ir. Mawardi, MM., MP.")</f>
        <v>Ir. Mawardi, MM., MP.</v>
      </c>
      <c r="L677" s="4" t="s">
        <v>4059</v>
      </c>
    </row>
    <row r="678">
      <c r="A678" s="3">
        <v>44446.392614490745</v>
      </c>
      <c r="B678" s="4" t="s">
        <v>4078</v>
      </c>
      <c r="C678" s="4" t="s">
        <v>4079</v>
      </c>
      <c r="D678" s="5" t="s">
        <v>4080</v>
      </c>
      <c r="E678" s="4" t="s">
        <v>5</v>
      </c>
      <c r="F678" s="4" t="s">
        <v>55</v>
      </c>
      <c r="H678" s="4" t="s">
        <v>4081</v>
      </c>
      <c r="I678" s="4" t="s">
        <v>4082</v>
      </c>
      <c r="J678" s="6" t="s">
        <v>4083</v>
      </c>
      <c r="K678" s="7" t="str">
        <f>HYPERLINK("https://drive.google.com/file/d/1yC8BUs8kVYTydf07VM6NQX4Z8Olsw_wf/view?usp=drivesdk","Dr. Ir. Yulian, M.Sc")</f>
        <v>Dr. Ir. Yulian, M.Sc</v>
      </c>
      <c r="L678" s="4" t="s">
        <v>4059</v>
      </c>
    </row>
    <row r="679">
      <c r="A679" s="3">
        <v>44446.39264712963</v>
      </c>
      <c r="B679" s="4" t="s">
        <v>4084</v>
      </c>
      <c r="C679" s="4" t="s">
        <v>4085</v>
      </c>
      <c r="D679" s="5" t="s">
        <v>4086</v>
      </c>
      <c r="E679" s="4" t="s">
        <v>5</v>
      </c>
      <c r="F679" s="4" t="s">
        <v>70</v>
      </c>
      <c r="H679" s="4" t="s">
        <v>754</v>
      </c>
      <c r="I679" s="4" t="s">
        <v>4087</v>
      </c>
      <c r="J679" s="6" t="s">
        <v>4088</v>
      </c>
      <c r="K679" s="7" t="str">
        <f>HYPERLINK("https://drive.google.com/file/d/1nRupaA2HdkEFLp7mimBay7k3yYFajLtB/view?usp=drivesdk","Cindy Pedekawati")</f>
        <v>Cindy Pedekawati</v>
      </c>
      <c r="L679" s="4" t="s">
        <v>4089</v>
      </c>
    </row>
    <row r="680">
      <c r="A680" s="3">
        <v>44446.39268074074</v>
      </c>
      <c r="B680" s="4" t="s">
        <v>2691</v>
      </c>
      <c r="C680" s="4" t="s">
        <v>2692</v>
      </c>
      <c r="D680" s="5" t="s">
        <v>2693</v>
      </c>
      <c r="E680" s="4" t="s">
        <v>5</v>
      </c>
      <c r="F680" s="4" t="s">
        <v>2694</v>
      </c>
      <c r="G680" s="4" t="s">
        <v>2286</v>
      </c>
      <c r="H680" s="4" t="s">
        <v>4090</v>
      </c>
      <c r="I680" s="4" t="s">
        <v>4091</v>
      </c>
      <c r="J680" s="6" t="s">
        <v>4092</v>
      </c>
      <c r="K680" s="7" t="str">
        <f>HYPERLINK("https://drive.google.com/file/d/1xi9rUzHoiqah07GJuwgyibyC0NGBTjsy/view?usp=drivesdk","ARIEF KUSDINAR, S.Sos")</f>
        <v>ARIEF KUSDINAR, S.Sos</v>
      </c>
      <c r="L680" s="4" t="s">
        <v>4089</v>
      </c>
    </row>
    <row r="681">
      <c r="A681" s="3">
        <v>44446.39274190972</v>
      </c>
      <c r="B681" s="4" t="s">
        <v>4093</v>
      </c>
      <c r="C681" s="4" t="s">
        <v>4094</v>
      </c>
      <c r="D681" s="5" t="s">
        <v>4095</v>
      </c>
      <c r="E681" s="4" t="s">
        <v>5</v>
      </c>
      <c r="F681" s="4" t="s">
        <v>70</v>
      </c>
      <c r="H681" s="4" t="s">
        <v>3872</v>
      </c>
      <c r="I681" s="4" t="s">
        <v>4096</v>
      </c>
      <c r="J681" s="6" t="s">
        <v>4097</v>
      </c>
      <c r="K681" s="7" t="str">
        <f>HYPERLINK("https://drive.google.com/file/d/1T2P9LgAEA1OyqsM6MkfuIkzKz22VPsXz/view?usp=drivesdk","YESYURUN IMAN ANOTONA HIA, A.Md")</f>
        <v>YESYURUN IMAN ANOTONA HIA, A.Md</v>
      </c>
      <c r="L681" s="4" t="s">
        <v>4089</v>
      </c>
    </row>
    <row r="682">
      <c r="A682" s="3">
        <v>44446.39274549768</v>
      </c>
      <c r="B682" s="4" t="s">
        <v>4098</v>
      </c>
      <c r="C682" s="4" t="s">
        <v>4099</v>
      </c>
      <c r="D682" s="5" t="s">
        <v>4100</v>
      </c>
      <c r="E682" s="4" t="s">
        <v>5</v>
      </c>
      <c r="F682" s="4" t="s">
        <v>1364</v>
      </c>
      <c r="H682" s="4" t="s">
        <v>4101</v>
      </c>
      <c r="I682" s="4" t="s">
        <v>4102</v>
      </c>
      <c r="J682" s="6" t="s">
        <v>4103</v>
      </c>
      <c r="K682" s="7" t="str">
        <f>HYPERLINK("https://drive.google.com/file/d/1XunobUPYXOko8YeMD_3q7ypxPPqJJgnT/view?usp=drivesdk","SYAH RIA REZA,SP. MM")</f>
        <v>SYAH RIA REZA,SP. MM</v>
      </c>
      <c r="L682" s="4" t="s">
        <v>4089</v>
      </c>
    </row>
    <row r="683">
      <c r="A683" s="3">
        <v>44446.39278537037</v>
      </c>
      <c r="B683" s="4" t="s">
        <v>4104</v>
      </c>
      <c r="C683" s="4" t="s">
        <v>4105</v>
      </c>
      <c r="D683" s="5" t="s">
        <v>4106</v>
      </c>
      <c r="E683" s="4" t="s">
        <v>5</v>
      </c>
      <c r="F683" s="4" t="s">
        <v>379</v>
      </c>
      <c r="H683" s="4" t="s">
        <v>4107</v>
      </c>
      <c r="I683" s="4" t="s">
        <v>4108</v>
      </c>
      <c r="J683" s="6" t="s">
        <v>4109</v>
      </c>
      <c r="K683" s="7" t="str">
        <f>HYPERLINK("https://drive.google.com/file/d/1wnUjWdHFMfJT3DbimYaU9B_OS6JampOr/view?usp=drivesdk","Merry Christina Kaban, STP")</f>
        <v>Merry Christina Kaban, STP</v>
      </c>
      <c r="L683" s="4" t="s">
        <v>4089</v>
      </c>
    </row>
    <row r="684">
      <c r="A684" s="3">
        <v>44446.39279888889</v>
      </c>
      <c r="B684" s="4" t="s">
        <v>4110</v>
      </c>
      <c r="C684" s="4" t="s">
        <v>4111</v>
      </c>
      <c r="D684" s="5" t="s">
        <v>4112</v>
      </c>
      <c r="E684" s="4" t="s">
        <v>6</v>
      </c>
      <c r="G684" s="4" t="s">
        <v>236</v>
      </c>
      <c r="H684" s="4" t="s">
        <v>4113</v>
      </c>
      <c r="I684" s="4" t="s">
        <v>4114</v>
      </c>
      <c r="J684" s="6" t="s">
        <v>4115</v>
      </c>
      <c r="K684" s="7" t="str">
        <f>HYPERLINK("https://drive.google.com/file/d/1CngkEgWXHwIEhI0jtEPjSzg1xzjW-hXW/view?usp=drivesdk","Asrori Hasan")</f>
        <v>Asrori Hasan</v>
      </c>
      <c r="L684" s="4" t="s">
        <v>4116</v>
      </c>
    </row>
    <row r="685">
      <c r="A685" s="3">
        <v>44446.39285063658</v>
      </c>
      <c r="B685" s="4" t="s">
        <v>4117</v>
      </c>
      <c r="C685" s="4" t="s">
        <v>4118</v>
      </c>
      <c r="D685" s="5" t="s">
        <v>4119</v>
      </c>
      <c r="E685" s="4" t="s">
        <v>5</v>
      </c>
      <c r="F685" s="4" t="s">
        <v>2293</v>
      </c>
      <c r="H685" s="4" t="s">
        <v>4120</v>
      </c>
      <c r="I685" s="4" t="s">
        <v>4121</v>
      </c>
      <c r="J685" s="6" t="s">
        <v>4122</v>
      </c>
      <c r="K685" s="7" t="str">
        <f>HYPERLINK("https://drive.google.com/file/d/19WM_M5BDv-MKXR19nfZBrl3SiOMb8fha/view?usp=drivesdk","Tri Agus Abdi Sholeh.SP.M,Agr")</f>
        <v>Tri Agus Abdi Sholeh.SP.M,Agr</v>
      </c>
      <c r="L685" s="4" t="s">
        <v>4116</v>
      </c>
    </row>
    <row r="686">
      <c r="A686" s="3">
        <v>44446.392868854164</v>
      </c>
      <c r="B686" s="4" t="s">
        <v>4123</v>
      </c>
      <c r="C686" s="4" t="s">
        <v>4124</v>
      </c>
      <c r="D686" s="5" t="s">
        <v>4125</v>
      </c>
      <c r="E686" s="4" t="s">
        <v>5</v>
      </c>
      <c r="F686" s="4" t="s">
        <v>70</v>
      </c>
      <c r="H686" s="4" t="s">
        <v>4126</v>
      </c>
      <c r="I686" s="4" t="s">
        <v>4127</v>
      </c>
      <c r="J686" s="6" t="s">
        <v>4128</v>
      </c>
      <c r="K686" s="7" t="str">
        <f>HYPERLINK("https://drive.google.com/file/d/1DcdEPVqKXrcs1PwrF4_iwXGhgxokA__H/view?usp=drivesdk","SUHARMIN, SP., M.Si")</f>
        <v>SUHARMIN, SP., M.Si</v>
      </c>
      <c r="L686" s="4" t="s">
        <v>4116</v>
      </c>
    </row>
    <row r="687">
      <c r="A687" s="3">
        <v>44446.3929864699</v>
      </c>
      <c r="B687" s="4" t="s">
        <v>4129</v>
      </c>
      <c r="C687" s="4" t="s">
        <v>4130</v>
      </c>
      <c r="D687" s="5" t="s">
        <v>4131</v>
      </c>
      <c r="E687" s="4" t="s">
        <v>5</v>
      </c>
      <c r="F687" s="4" t="s">
        <v>15</v>
      </c>
      <c r="H687" s="4" t="s">
        <v>4132</v>
      </c>
      <c r="I687" s="4" t="s">
        <v>4133</v>
      </c>
      <c r="J687" s="6" t="s">
        <v>4134</v>
      </c>
      <c r="K687" s="7" t="str">
        <f>HYPERLINK("https://drive.google.com/file/d/1VZIAjnrdOmAfw9ZTdFCMuwglBV7Iwhqe/view?usp=drivesdk","Benyamin Yosafat Manurung")</f>
        <v>Benyamin Yosafat Manurung</v>
      </c>
      <c r="L687" s="4" t="s">
        <v>4116</v>
      </c>
    </row>
    <row r="688">
      <c r="A688" s="3">
        <v>44446.393000173615</v>
      </c>
      <c r="B688" s="4" t="s">
        <v>3815</v>
      </c>
      <c r="C688" s="4" t="s">
        <v>3816</v>
      </c>
      <c r="D688" s="5" t="s">
        <v>3817</v>
      </c>
      <c r="E688" s="4" t="s">
        <v>5</v>
      </c>
      <c r="F688" s="4" t="s">
        <v>3818</v>
      </c>
      <c r="H688" s="4" t="s">
        <v>4135</v>
      </c>
      <c r="I688" s="4" t="s">
        <v>4136</v>
      </c>
      <c r="J688" s="6" t="s">
        <v>4137</v>
      </c>
      <c r="K688" s="7" t="str">
        <f>HYPERLINK("https://drive.google.com/file/d/1FyNDLQz44DZ6BAFF5d0WKX_3bhbIDW1c/view?usp=drivesdk","RUDY NURYANA")</f>
        <v>RUDY NURYANA</v>
      </c>
      <c r="L688" s="4" t="s">
        <v>4138</v>
      </c>
    </row>
    <row r="689">
      <c r="A689" s="3">
        <v>44446.39306061342</v>
      </c>
      <c r="B689" s="4" t="s">
        <v>4139</v>
      </c>
      <c r="C689" s="4" t="s">
        <v>4140</v>
      </c>
      <c r="D689" s="4" t="s">
        <v>4141</v>
      </c>
      <c r="E689" s="4" t="s">
        <v>5</v>
      </c>
      <c r="F689" s="4" t="s">
        <v>15</v>
      </c>
      <c r="H689" s="4" t="s">
        <v>3755</v>
      </c>
      <c r="I689" s="4" t="s">
        <v>4142</v>
      </c>
      <c r="J689" s="6" t="s">
        <v>4143</v>
      </c>
      <c r="K689" s="7" t="str">
        <f>HYPERLINK("https://drive.google.com/file/d/1wEV4HSjg1jGxGKQG_yeeEYxyAZzSrmm9/view?usp=drivesdk","AGUS MAHYUDIN NOOR")</f>
        <v>AGUS MAHYUDIN NOOR</v>
      </c>
      <c r="L689" s="4" t="s">
        <v>4138</v>
      </c>
    </row>
    <row r="690">
      <c r="A690" s="3">
        <v>44446.39316423611</v>
      </c>
      <c r="B690" s="4" t="s">
        <v>4144</v>
      </c>
      <c r="C690" s="4" t="s">
        <v>4145</v>
      </c>
      <c r="D690" s="5" t="s">
        <v>4146</v>
      </c>
      <c r="E690" s="4" t="s">
        <v>5</v>
      </c>
      <c r="F690" s="4" t="s">
        <v>70</v>
      </c>
      <c r="H690" s="4" t="s">
        <v>63</v>
      </c>
      <c r="I690" s="4" t="s">
        <v>4147</v>
      </c>
      <c r="J690" s="6" t="s">
        <v>4148</v>
      </c>
      <c r="K690" s="7" t="str">
        <f>HYPERLINK("https://drive.google.com/file/d/1zjZFQ8y1qZBEKUPz6VDJyh9tzL7RcU61/view?usp=drivesdk","HERNI JULI KRISNA LAOLI")</f>
        <v>HERNI JULI KRISNA LAOLI</v>
      </c>
      <c r="L690" s="4" t="s">
        <v>4138</v>
      </c>
    </row>
    <row r="691">
      <c r="A691" s="3">
        <v>44446.39317887732</v>
      </c>
      <c r="B691" s="4" t="s">
        <v>4149</v>
      </c>
      <c r="C691" s="4" t="s">
        <v>4150</v>
      </c>
      <c r="D691" s="5" t="s">
        <v>4151</v>
      </c>
      <c r="E691" s="4" t="s">
        <v>5</v>
      </c>
      <c r="F691" s="4" t="s">
        <v>70</v>
      </c>
      <c r="G691" s="4" t="s">
        <v>4152</v>
      </c>
      <c r="H691" s="4" t="s">
        <v>4153</v>
      </c>
      <c r="I691" s="4" t="s">
        <v>4154</v>
      </c>
      <c r="J691" s="6" t="s">
        <v>4155</v>
      </c>
      <c r="K691" s="7" t="str">
        <f>HYPERLINK("https://drive.google.com/file/d/1TAgAywfx655tFb8NLuUZn-JTvoZOZjUW/view?usp=drivesdk","Dewi Listya Budiyanti")</f>
        <v>Dewi Listya Budiyanti</v>
      </c>
      <c r="L691" s="4" t="s">
        <v>4138</v>
      </c>
    </row>
    <row r="692">
      <c r="A692" s="3">
        <v>44446.39322196759</v>
      </c>
      <c r="B692" s="4" t="s">
        <v>4156</v>
      </c>
      <c r="C692" s="4" t="s">
        <v>4157</v>
      </c>
      <c r="D692" s="5" t="s">
        <v>4158</v>
      </c>
      <c r="E692" s="4" t="s">
        <v>5</v>
      </c>
      <c r="F692" s="4" t="s">
        <v>70</v>
      </c>
      <c r="H692" s="4" t="s">
        <v>4159</v>
      </c>
      <c r="I692" s="4" t="s">
        <v>4160</v>
      </c>
      <c r="J692" s="6" t="s">
        <v>4161</v>
      </c>
      <c r="K692" s="7" t="str">
        <f>HYPERLINK("https://drive.google.com/file/d/1yCkC8G-irdauEDv2Ef6uZUusI6wy0s7L/view?usp=drivesdk","MOHAMAD ASEP RUSLAN, SP")</f>
        <v>MOHAMAD ASEP RUSLAN, SP</v>
      </c>
      <c r="L692" s="4" t="s">
        <v>4162</v>
      </c>
    </row>
    <row r="693">
      <c r="A693" s="3">
        <v>44446.393265694445</v>
      </c>
      <c r="B693" s="4" t="s">
        <v>4163</v>
      </c>
      <c r="C693" s="4" t="s">
        <v>4164</v>
      </c>
      <c r="D693" s="5" t="s">
        <v>4165</v>
      </c>
      <c r="E693" s="4" t="s">
        <v>5</v>
      </c>
      <c r="F693" s="4" t="s">
        <v>70</v>
      </c>
      <c r="H693" s="4" t="s">
        <v>3872</v>
      </c>
      <c r="I693" s="4" t="s">
        <v>4166</v>
      </c>
      <c r="J693" s="6" t="s">
        <v>4167</v>
      </c>
      <c r="K693" s="7" t="str">
        <f>HYPERLINK("https://drive.google.com/file/d/1h-xYVCAa-vanVZj99hhie6beKrssGTGH/view?usp=drivesdk","EVIERNAYANTI HAREFA")</f>
        <v>EVIERNAYANTI HAREFA</v>
      </c>
      <c r="L693" s="4" t="s">
        <v>4162</v>
      </c>
    </row>
    <row r="694">
      <c r="A694" s="3">
        <v>44446.39334847222</v>
      </c>
      <c r="B694" s="4" t="s">
        <v>4168</v>
      </c>
      <c r="C694" s="4" t="s">
        <v>4169</v>
      </c>
      <c r="D694" s="5" t="s">
        <v>4170</v>
      </c>
      <c r="E694" s="4" t="s">
        <v>5</v>
      </c>
      <c r="F694" s="4" t="s">
        <v>4171</v>
      </c>
      <c r="H694" s="4" t="s">
        <v>4172</v>
      </c>
      <c r="I694" s="4" t="s">
        <v>4173</v>
      </c>
      <c r="J694" s="6" t="s">
        <v>4174</v>
      </c>
      <c r="K694" s="7" t="str">
        <f>HYPERLINK("https://drive.google.com/file/d/1oDQlClhZ7RfOm0Ov__kYWWHui5pVE7BQ/view?usp=drivesdk","Nadila Ajeng Vergita, A. Md. P.")</f>
        <v>Nadila Ajeng Vergita, A. Md. P.</v>
      </c>
      <c r="L694" s="4" t="s">
        <v>4162</v>
      </c>
    </row>
    <row r="695">
      <c r="A695" s="3">
        <v>44446.393404664355</v>
      </c>
      <c r="B695" s="4" t="s">
        <v>4175</v>
      </c>
      <c r="C695" s="4" t="s">
        <v>4176</v>
      </c>
      <c r="D695" s="5" t="s">
        <v>4177</v>
      </c>
      <c r="E695" s="4" t="s">
        <v>5</v>
      </c>
      <c r="F695" s="4" t="s">
        <v>4178</v>
      </c>
      <c r="H695" s="4" t="s">
        <v>4179</v>
      </c>
      <c r="I695" s="4" t="s">
        <v>4180</v>
      </c>
      <c r="J695" s="6" t="s">
        <v>4181</v>
      </c>
      <c r="K695" s="7" t="str">
        <f>HYPERLINK("https://drive.google.com/file/d/1k49hriXTYVHbsOdfwnSsBymm7Y0l58tl/view?usp=drivesdk","ARYA RIZKY HUTAMA, S.H., M.H.")</f>
        <v>ARYA RIZKY HUTAMA, S.H., M.H.</v>
      </c>
      <c r="L695" s="4" t="s">
        <v>4162</v>
      </c>
    </row>
    <row r="696">
      <c r="A696" s="3">
        <v>44446.39347167824</v>
      </c>
      <c r="B696" s="4" t="s">
        <v>4182</v>
      </c>
      <c r="C696" s="4" t="s">
        <v>4183</v>
      </c>
      <c r="D696" s="5" t="s">
        <v>4184</v>
      </c>
      <c r="E696" s="4" t="s">
        <v>5</v>
      </c>
      <c r="F696" s="4" t="s">
        <v>70</v>
      </c>
      <c r="H696" s="4" t="s">
        <v>4185</v>
      </c>
      <c r="I696" s="4" t="s">
        <v>4186</v>
      </c>
      <c r="J696" s="6" t="s">
        <v>4187</v>
      </c>
      <c r="K696" s="7" t="str">
        <f>HYPERLINK("https://drive.google.com/file/d/1QVed8EaYgBtxjGgfOKkC0dm1Kwf46OL-/view?usp=drivesdk","M. Sidiq, S. ST")</f>
        <v>M. Sidiq, S. ST</v>
      </c>
      <c r="L696" s="4" t="s">
        <v>4188</v>
      </c>
    </row>
    <row r="697">
      <c r="A697" s="3">
        <v>44446.393555104165</v>
      </c>
      <c r="B697" s="4" t="s">
        <v>4189</v>
      </c>
      <c r="C697" s="4" t="s">
        <v>4190</v>
      </c>
      <c r="D697" s="5" t="s">
        <v>4191</v>
      </c>
      <c r="E697" s="4" t="s">
        <v>5</v>
      </c>
      <c r="F697" s="4" t="s">
        <v>70</v>
      </c>
      <c r="H697" s="4" t="s">
        <v>4192</v>
      </c>
      <c r="I697" s="4" t="s">
        <v>4193</v>
      </c>
      <c r="J697" s="6" t="s">
        <v>4194</v>
      </c>
      <c r="K697" s="7" t="str">
        <f>HYPERLINK("https://drive.google.com/file/d/1jgDnjOEZ0wPi74HvPRr1yO1n0bu77t5F/view?usp=drivesdk","Ninik Herwiyati, SP., MM")</f>
        <v>Ninik Herwiyati, SP., MM</v>
      </c>
      <c r="L697" s="4" t="s">
        <v>4188</v>
      </c>
    </row>
    <row r="698">
      <c r="A698" s="3">
        <v>44446.39364797453</v>
      </c>
      <c r="B698" s="4" t="s">
        <v>4195</v>
      </c>
      <c r="C698" s="4" t="s">
        <v>4196</v>
      </c>
      <c r="D698" s="5" t="s">
        <v>4197</v>
      </c>
      <c r="E698" s="4" t="s">
        <v>5</v>
      </c>
      <c r="F698" s="4" t="s">
        <v>4198</v>
      </c>
      <c r="H698" s="4" t="s">
        <v>947</v>
      </c>
      <c r="I698" s="4" t="s">
        <v>4199</v>
      </c>
      <c r="J698" s="6" t="s">
        <v>4200</v>
      </c>
      <c r="K698" s="7" t="str">
        <f>HYPERLINK("https://drive.google.com/file/d/1-w20WpUlpc9MysfiFAcXBshKBwcyoHWE/view?usp=drivesdk","Pristiwahono Bangkit Nugroho, S.Pt")</f>
        <v>Pristiwahono Bangkit Nugroho, S.Pt</v>
      </c>
      <c r="L698" s="4" t="s">
        <v>3979</v>
      </c>
    </row>
    <row r="699">
      <c r="A699" s="3">
        <v>44446.393680532405</v>
      </c>
      <c r="B699" s="4" t="s">
        <v>4201</v>
      </c>
      <c r="C699" s="4" t="s">
        <v>4202</v>
      </c>
      <c r="D699" s="5" t="s">
        <v>4203</v>
      </c>
      <c r="E699" s="4" t="s">
        <v>5</v>
      </c>
      <c r="F699" s="4" t="s">
        <v>70</v>
      </c>
      <c r="H699" s="4" t="s">
        <v>4204</v>
      </c>
      <c r="I699" s="4" t="s">
        <v>4205</v>
      </c>
      <c r="J699" s="6" t="s">
        <v>4206</v>
      </c>
      <c r="K699" s="7" t="str">
        <f>HYPERLINK("https://drive.google.com/file/d/1b1carmbI10vwIVDulHlxbtt787cLUmvZ/view?usp=drivesdk","Dwi Damai Yanti, S.Pt.")</f>
        <v>Dwi Damai Yanti, S.Pt.</v>
      </c>
      <c r="L699" s="4" t="s">
        <v>3979</v>
      </c>
    </row>
    <row r="700">
      <c r="A700" s="3">
        <v>44446.39374584491</v>
      </c>
      <c r="B700" s="4" t="s">
        <v>4207</v>
      </c>
      <c r="C700" s="4" t="s">
        <v>4208</v>
      </c>
      <c r="D700" s="5" t="s">
        <v>4209</v>
      </c>
      <c r="E700" s="4" t="s">
        <v>5</v>
      </c>
      <c r="F700" s="4" t="s">
        <v>4210</v>
      </c>
      <c r="H700" s="4" t="s">
        <v>4211</v>
      </c>
      <c r="I700" s="4" t="s">
        <v>4212</v>
      </c>
      <c r="J700" s="6" t="s">
        <v>4213</v>
      </c>
      <c r="K700" s="7" t="str">
        <f>HYPERLINK("https://drive.google.com/file/d/1yPzSdBrO_wgaOpog7RTAPAynS0Vbxbv0/view?usp=drivesdk","EKA ALFAJERI, STP")</f>
        <v>EKA ALFAJERI, STP</v>
      </c>
      <c r="L700" s="4" t="s">
        <v>3979</v>
      </c>
    </row>
    <row r="701">
      <c r="A701" s="3">
        <v>44446.39377475694</v>
      </c>
      <c r="B701" s="4" t="s">
        <v>4214</v>
      </c>
      <c r="C701" s="4" t="s">
        <v>4215</v>
      </c>
      <c r="D701" s="5" t="s">
        <v>4216</v>
      </c>
      <c r="E701" s="4" t="s">
        <v>6</v>
      </c>
      <c r="G701" s="4" t="s">
        <v>122</v>
      </c>
      <c r="H701" s="4" t="s">
        <v>4217</v>
      </c>
      <c r="I701" s="4" t="s">
        <v>4218</v>
      </c>
      <c r="J701" s="6" t="s">
        <v>4219</v>
      </c>
      <c r="K701" s="7" t="str">
        <f>HYPERLINK("https://drive.google.com/file/d/10M_XJUSWH4qZxuT5PvHr4RpPoG9ycGyq/view?usp=drivesdk","Fajar Setiyadi")</f>
        <v>Fajar Setiyadi</v>
      </c>
      <c r="L701" s="4" t="s">
        <v>4014</v>
      </c>
    </row>
    <row r="702">
      <c r="A702" s="3">
        <v>44446.39377978009</v>
      </c>
      <c r="B702" s="4" t="s">
        <v>4220</v>
      </c>
      <c r="C702" s="4" t="s">
        <v>4221</v>
      </c>
      <c r="D702" s="5" t="s">
        <v>4222</v>
      </c>
      <c r="E702" s="4" t="s">
        <v>5</v>
      </c>
      <c r="F702" s="4" t="s">
        <v>4223</v>
      </c>
      <c r="H702" s="4" t="s">
        <v>290</v>
      </c>
      <c r="I702" s="4" t="s">
        <v>4224</v>
      </c>
      <c r="J702" s="6" t="s">
        <v>4225</v>
      </c>
      <c r="K702" s="7" t="str">
        <f>HYPERLINK("https://drive.google.com/file/d/1Lg4tVsNWQwwGAUKjBncyDUuDiEB5CJg7/view?usp=drivesdk","SRI YOLANDA YULIANA ADAM")</f>
        <v>SRI YOLANDA YULIANA ADAM</v>
      </c>
      <c r="L702" s="4" t="s">
        <v>4014</v>
      </c>
    </row>
    <row r="703">
      <c r="A703" s="3">
        <v>44446.39378856482</v>
      </c>
      <c r="B703" s="4" t="s">
        <v>4226</v>
      </c>
      <c r="C703" s="4" t="s">
        <v>4227</v>
      </c>
      <c r="D703" s="5" t="s">
        <v>4228</v>
      </c>
      <c r="E703" s="4" t="s">
        <v>5</v>
      </c>
      <c r="F703" s="4" t="s">
        <v>70</v>
      </c>
      <c r="H703" s="4" t="s">
        <v>4229</v>
      </c>
      <c r="I703" s="4" t="s">
        <v>4230</v>
      </c>
      <c r="J703" s="6" t="s">
        <v>4231</v>
      </c>
      <c r="K703" s="7" t="str">
        <f>HYPERLINK("https://drive.google.com/file/d/1kBeTNMjIE0dskiEnAwYvWMDt6Z2sclqd/view?usp=drivesdk","Tri Sukmayadi")</f>
        <v>Tri Sukmayadi</v>
      </c>
      <c r="L703" s="4" t="s">
        <v>4014</v>
      </c>
    </row>
    <row r="704">
      <c r="A704" s="3">
        <v>44446.39379002315</v>
      </c>
      <c r="B704" s="4" t="s">
        <v>4232</v>
      </c>
      <c r="C704" s="4" t="s">
        <v>4233</v>
      </c>
      <c r="D704" s="5" t="s">
        <v>4234</v>
      </c>
      <c r="E704" s="4" t="s">
        <v>5</v>
      </c>
      <c r="F704" s="4" t="s">
        <v>15</v>
      </c>
      <c r="H704" s="4" t="s">
        <v>716</v>
      </c>
      <c r="I704" s="4" t="s">
        <v>4235</v>
      </c>
      <c r="J704" s="6" t="s">
        <v>4236</v>
      </c>
      <c r="K704" s="7" t="str">
        <f>HYPERLINK("https://drive.google.com/file/d/1KQCA5lCesOFKtupBcbC_wK_r70ukATzd/view?usp=drivesdk","Syaiful Amin, S.P.")</f>
        <v>Syaiful Amin, S.P.</v>
      </c>
      <c r="L704" s="4" t="s">
        <v>4014</v>
      </c>
    </row>
    <row r="705">
      <c r="A705" s="3">
        <v>44446.393831967594</v>
      </c>
      <c r="B705" s="4" t="s">
        <v>4237</v>
      </c>
      <c r="C705" s="4" t="s">
        <v>4238</v>
      </c>
      <c r="D705" s="5" t="s">
        <v>4239</v>
      </c>
      <c r="E705" s="4" t="s">
        <v>5</v>
      </c>
      <c r="F705" s="4" t="s">
        <v>738</v>
      </c>
      <c r="G705" s="4" t="s">
        <v>738</v>
      </c>
      <c r="H705" s="4" t="s">
        <v>4240</v>
      </c>
      <c r="I705" s="4" t="s">
        <v>4241</v>
      </c>
      <c r="J705" s="6" t="s">
        <v>4242</v>
      </c>
      <c r="K705" s="7" t="str">
        <f>HYPERLINK("https://drive.google.com/file/d/1B4kUJU7vtu9LbC87fg0SxZnSa5xW0fKy/view?usp=drivesdk","Prima Agung Prihandono, SP., M.Si.")</f>
        <v>Prima Agung Prihandono, SP., M.Si.</v>
      </c>
      <c r="L705" s="4" t="s">
        <v>4035</v>
      </c>
    </row>
    <row r="706">
      <c r="A706" s="3">
        <v>44446.39383284722</v>
      </c>
      <c r="B706" s="4" t="s">
        <v>4243</v>
      </c>
      <c r="C706" s="4" t="s">
        <v>4244</v>
      </c>
      <c r="D706" s="5" t="s">
        <v>4245</v>
      </c>
      <c r="E706" s="4" t="s">
        <v>5</v>
      </c>
      <c r="F706" s="4" t="s">
        <v>738</v>
      </c>
      <c r="H706" s="4" t="s">
        <v>1035</v>
      </c>
      <c r="I706" s="4" t="s">
        <v>4246</v>
      </c>
      <c r="J706" s="6" t="s">
        <v>4247</v>
      </c>
      <c r="K706" s="7" t="str">
        <f>HYPERLINK("https://drive.google.com/file/d/14MQOAPjykwjx_b3RnDCmW_XiQxhpB7ba/view?usp=drivesdk","Lilian Safitri, S.P., M.P")</f>
        <v>Lilian Safitri, S.P., M.P</v>
      </c>
      <c r="L706" s="4" t="s">
        <v>4035</v>
      </c>
    </row>
    <row r="707">
      <c r="A707" s="3">
        <v>44446.39385571759</v>
      </c>
      <c r="B707" s="4" t="s">
        <v>4248</v>
      </c>
      <c r="C707" s="4" t="s">
        <v>4249</v>
      </c>
      <c r="D707" s="5" t="s">
        <v>4250</v>
      </c>
      <c r="E707" s="4" t="s">
        <v>5</v>
      </c>
      <c r="F707" s="4" t="s">
        <v>4251</v>
      </c>
      <c r="H707" s="4" t="s">
        <v>4252</v>
      </c>
      <c r="I707" s="4" t="s">
        <v>4253</v>
      </c>
      <c r="J707" s="6" t="s">
        <v>4254</v>
      </c>
      <c r="K707" s="7" t="str">
        <f>HYPERLINK("https://drive.google.com/file/d/1zb1AMnpg2awwyyfpH86ElRzQrr9DxOqX/view?usp=drivesdk","Ika Kartika, SP")</f>
        <v>Ika Kartika, SP</v>
      </c>
      <c r="L707" s="4" t="s">
        <v>4035</v>
      </c>
    </row>
    <row r="708">
      <c r="A708" s="3">
        <v>44446.393872534725</v>
      </c>
      <c r="B708" s="4" t="s">
        <v>4255</v>
      </c>
      <c r="C708" s="4" t="s">
        <v>4256</v>
      </c>
      <c r="D708" s="5" t="s">
        <v>4257</v>
      </c>
      <c r="E708" s="4" t="s">
        <v>5</v>
      </c>
      <c r="F708" s="4" t="s">
        <v>70</v>
      </c>
      <c r="H708" s="4" t="s">
        <v>4258</v>
      </c>
      <c r="I708" s="4" t="s">
        <v>4259</v>
      </c>
      <c r="J708" s="6" t="s">
        <v>4260</v>
      </c>
      <c r="K708" s="7" t="str">
        <f>HYPERLINK("https://drive.google.com/file/d/1AqzeIu8zh2lRRU6v1RVtFuOSlHESSYtv/view?usp=drivesdk","NANANG SETIONO, SP. ")</f>
        <v>NANANG SETIONO, SP. </v>
      </c>
      <c r="L708" s="4" t="s">
        <v>4035</v>
      </c>
    </row>
    <row r="709">
      <c r="A709" s="3">
        <v>44446.39393958333</v>
      </c>
      <c r="B709" s="4" t="s">
        <v>4261</v>
      </c>
      <c r="C709" s="4" t="s">
        <v>4262</v>
      </c>
      <c r="D709" s="5" t="s">
        <v>4263</v>
      </c>
      <c r="E709" s="4" t="s">
        <v>5</v>
      </c>
      <c r="F709" s="4" t="s">
        <v>70</v>
      </c>
      <c r="H709" s="4" t="s">
        <v>3872</v>
      </c>
      <c r="I709" s="4" t="s">
        <v>4264</v>
      </c>
      <c r="J709" s="6" t="s">
        <v>4265</v>
      </c>
      <c r="K709" s="7" t="str">
        <f>HYPERLINK("https://drive.google.com/file/d/1212OlL_cMdHK56ZSP9sBR6s-EkuAOEkY/view?usp=drivesdk","LINDA SARI, A.Md")</f>
        <v>LINDA SARI, A.Md</v>
      </c>
      <c r="L709" s="4" t="s">
        <v>4059</v>
      </c>
    </row>
    <row r="710">
      <c r="A710" s="3">
        <v>44446.393989398144</v>
      </c>
      <c r="B710" s="4" t="s">
        <v>4266</v>
      </c>
      <c r="C710" s="4" t="s">
        <v>4267</v>
      </c>
      <c r="D710" s="5" t="s">
        <v>4268</v>
      </c>
      <c r="E710" s="4" t="s">
        <v>5</v>
      </c>
      <c r="F710" s="4" t="s">
        <v>4269</v>
      </c>
      <c r="I710" s="4" t="s">
        <v>4270</v>
      </c>
      <c r="J710" s="6" t="s">
        <v>4271</v>
      </c>
      <c r="K710" s="7" t="str">
        <f>HYPERLINK("https://drive.google.com/file/d/1xqraVn-0qauhqL4XnNSYMLn-oj9M1GCt/view?usp=drivesdk","Evi Emilia S. P")</f>
        <v>Evi Emilia S. P</v>
      </c>
      <c r="L710" s="4" t="s">
        <v>4272</v>
      </c>
    </row>
    <row r="711">
      <c r="A711" s="3">
        <v>44446.394045231486</v>
      </c>
      <c r="B711" s="4" t="s">
        <v>2709</v>
      </c>
      <c r="C711" s="4" t="s">
        <v>2710</v>
      </c>
      <c r="D711" s="5" t="s">
        <v>2711</v>
      </c>
      <c r="E711" s="4" t="s">
        <v>5</v>
      </c>
      <c r="F711" s="4" t="s">
        <v>31</v>
      </c>
      <c r="H711" s="4" t="s">
        <v>4273</v>
      </c>
      <c r="I711" s="4" t="s">
        <v>4274</v>
      </c>
      <c r="J711" s="6" t="s">
        <v>4275</v>
      </c>
      <c r="K711" s="7" t="str">
        <f>HYPERLINK("https://drive.google.com/file/d/1_M9lu5zJQp2HTH93AM5Ny9z2DX0MPwKM/view?usp=drivesdk","IR. RACHMI HIDAYATI, M.M")</f>
        <v>IR. RACHMI HIDAYATI, M.M</v>
      </c>
      <c r="L711" s="4" t="s">
        <v>3979</v>
      </c>
    </row>
    <row r="712">
      <c r="A712" s="3">
        <v>44446.394055972225</v>
      </c>
      <c r="B712" s="4" t="s">
        <v>4276</v>
      </c>
      <c r="C712" s="4" t="s">
        <v>4277</v>
      </c>
      <c r="D712" s="5" t="s">
        <v>4278</v>
      </c>
      <c r="E712" s="4" t="s">
        <v>5</v>
      </c>
      <c r="F712" s="4" t="s">
        <v>70</v>
      </c>
      <c r="H712" s="4" t="s">
        <v>4279</v>
      </c>
      <c r="I712" s="4" t="s">
        <v>4280</v>
      </c>
      <c r="J712" s="6" t="s">
        <v>4281</v>
      </c>
      <c r="K712" s="7" t="str">
        <f>HYPERLINK("https://drive.google.com/file/d/19yiEQ3hPJ6ich7PjOI2ZnI2dnAxeF1vP/view?usp=drivesdk","DOMINIKA MENGE, SST")</f>
        <v>DOMINIKA MENGE, SST</v>
      </c>
      <c r="L712" s="4" t="s">
        <v>3979</v>
      </c>
    </row>
    <row r="713">
      <c r="A713" s="3">
        <v>44446.39406773148</v>
      </c>
      <c r="B713" s="4" t="s">
        <v>397</v>
      </c>
      <c r="C713" s="4" t="s">
        <v>398</v>
      </c>
      <c r="D713" s="5" t="s">
        <v>399</v>
      </c>
      <c r="E713" s="4" t="s">
        <v>5</v>
      </c>
      <c r="F713" s="4" t="s">
        <v>379</v>
      </c>
      <c r="H713" s="4" t="s">
        <v>4282</v>
      </c>
      <c r="I713" s="4" t="s">
        <v>4283</v>
      </c>
      <c r="J713" s="6" t="s">
        <v>4284</v>
      </c>
      <c r="K713" s="7" t="str">
        <f>HYPERLINK("https://drive.google.com/file/d/1MLHMdfOcvJKJa9egz5bLI2eIleb3Xxhs/view?usp=drivesdk","Ir. Muslim, S.E, M.Si")</f>
        <v>Ir. Muslim, S.E, M.Si</v>
      </c>
      <c r="L713" s="4" t="s">
        <v>4014</v>
      </c>
    </row>
    <row r="714">
      <c r="A714" s="3">
        <v>44446.3940865162</v>
      </c>
      <c r="B714" s="4" t="s">
        <v>4285</v>
      </c>
      <c r="C714" s="4" t="s">
        <v>4286</v>
      </c>
      <c r="D714" s="5" t="s">
        <v>4287</v>
      </c>
      <c r="E714" s="4" t="s">
        <v>5</v>
      </c>
      <c r="H714" s="4" t="s">
        <v>1448</v>
      </c>
      <c r="I714" s="4" t="s">
        <v>4288</v>
      </c>
      <c r="J714" s="6" t="s">
        <v>4289</v>
      </c>
      <c r="K714" s="7" t="str">
        <f>HYPERLINK("https://drive.google.com/file/d/1DaDEfaKEbR2HSZQrm6rZ7IJ7TFFWe6ed/view?usp=drivesdk","Nunung Rahmawati Kamaru")</f>
        <v>Nunung Rahmawati Kamaru</v>
      </c>
      <c r="L714" s="4" t="s">
        <v>4014</v>
      </c>
    </row>
    <row r="715">
      <c r="A715" s="3">
        <v>44446.39425938658</v>
      </c>
      <c r="B715" s="4" t="s">
        <v>4290</v>
      </c>
      <c r="C715" s="4" t="s">
        <v>4291</v>
      </c>
      <c r="D715" s="5" t="s">
        <v>4292</v>
      </c>
      <c r="E715" s="4" t="s">
        <v>5</v>
      </c>
      <c r="F715" s="4" t="s">
        <v>70</v>
      </c>
      <c r="H715" s="4" t="s">
        <v>1550</v>
      </c>
      <c r="I715" s="4" t="s">
        <v>4293</v>
      </c>
      <c r="J715" s="6" t="s">
        <v>4294</v>
      </c>
      <c r="K715" s="7" t="str">
        <f>HYPERLINK("https://drive.google.com/file/d/1KvrfOk1DtDNbu5QUkR723mJTN6_fuJ3f/view?usp=drivesdk","Muhamad Ahlan Sumbai Besar, S.P")</f>
        <v>Muhamad Ahlan Sumbai Besar, S.P</v>
      </c>
      <c r="L715" s="4" t="s">
        <v>4014</v>
      </c>
    </row>
    <row r="716">
      <c r="A716" s="3">
        <v>44446.394276203704</v>
      </c>
      <c r="B716" s="4" t="s">
        <v>4295</v>
      </c>
      <c r="C716" s="4" t="s">
        <v>4296</v>
      </c>
      <c r="D716" s="5" t="s">
        <v>4297</v>
      </c>
      <c r="E716" s="4" t="s">
        <v>5</v>
      </c>
      <c r="F716" s="4" t="s">
        <v>70</v>
      </c>
      <c r="H716" s="4" t="s">
        <v>4298</v>
      </c>
      <c r="I716" s="4" t="s">
        <v>4299</v>
      </c>
      <c r="J716" s="6" t="s">
        <v>4300</v>
      </c>
      <c r="K716" s="7" t="str">
        <f>HYPERLINK("https://drive.google.com/file/d/1vhwlfJRa7ETIefD8yekDWpsUODGpCcY4/view?usp=drivesdk","Omsah Neelam Khyar, SP")</f>
        <v>Omsah Neelam Khyar, SP</v>
      </c>
      <c r="L716" s="4" t="s">
        <v>4014</v>
      </c>
    </row>
    <row r="717">
      <c r="A717" s="3">
        <v>44446.39433086806</v>
      </c>
      <c r="B717" s="4" t="s">
        <v>4301</v>
      </c>
      <c r="C717" s="4" t="s">
        <v>4302</v>
      </c>
      <c r="D717" s="5" t="s">
        <v>4303</v>
      </c>
      <c r="E717" s="4" t="s">
        <v>5</v>
      </c>
      <c r="F717" s="4" t="s">
        <v>70</v>
      </c>
      <c r="I717" s="4" t="s">
        <v>4304</v>
      </c>
      <c r="J717" s="6" t="s">
        <v>4305</v>
      </c>
      <c r="K717" s="7" t="str">
        <f>HYPERLINK("https://drive.google.com/file/d/1u6y5L91B_EheKYdZUt5oFkdlfqqHOtK5/view?usp=drivesdk","ARMADA")</f>
        <v>ARMADA</v>
      </c>
      <c r="L717" s="4" t="s">
        <v>4014</v>
      </c>
    </row>
    <row r="718">
      <c r="A718" s="3">
        <v>44446.39434972222</v>
      </c>
      <c r="B718" s="4" t="s">
        <v>4306</v>
      </c>
      <c r="C718" s="4" t="s">
        <v>4307</v>
      </c>
      <c r="D718" s="5" t="s">
        <v>4308</v>
      </c>
      <c r="E718" s="4" t="s">
        <v>5</v>
      </c>
      <c r="F718" s="4" t="s">
        <v>70</v>
      </c>
      <c r="H718" s="4" t="s">
        <v>3203</v>
      </c>
      <c r="I718" s="4" t="s">
        <v>4309</v>
      </c>
      <c r="J718" s="6" t="s">
        <v>4310</v>
      </c>
      <c r="K718" s="7" t="str">
        <f>HYPERLINK("https://drive.google.com/file/d/1NJdevhOEQO8670lmPZww-1qhLneAbWTB/view?usp=drivesdk","AGUSTIYADI.SP")</f>
        <v>AGUSTIYADI.SP</v>
      </c>
      <c r="L718" s="4" t="s">
        <v>4014</v>
      </c>
    </row>
    <row r="719">
      <c r="A719" s="3">
        <v>44446.39443223379</v>
      </c>
      <c r="B719" s="4" t="s">
        <v>4311</v>
      </c>
      <c r="C719" s="4" t="s">
        <v>4312</v>
      </c>
      <c r="D719" s="5" t="s">
        <v>4313</v>
      </c>
      <c r="E719" s="4" t="s">
        <v>5</v>
      </c>
      <c r="F719" s="4" t="s">
        <v>4314</v>
      </c>
      <c r="H719" s="4" t="s">
        <v>602</v>
      </c>
      <c r="I719" s="4" t="s">
        <v>4315</v>
      </c>
      <c r="J719" s="6" t="s">
        <v>4316</v>
      </c>
      <c r="K719" s="7" t="str">
        <f>HYPERLINK("https://drive.google.com/file/d/1_9ypcKSo56y_XQhFHyLZG0ueqiYioo0x/view?usp=drivesdk","S. Dharma Kesuma, SP, MSi")</f>
        <v>S. Dharma Kesuma, SP, MSi</v>
      </c>
      <c r="L719" s="4" t="s">
        <v>4014</v>
      </c>
    </row>
    <row r="720">
      <c r="A720" s="3">
        <v>44446.39451164352</v>
      </c>
      <c r="B720" s="4" t="s">
        <v>4317</v>
      </c>
      <c r="C720" s="4" t="s">
        <v>4318</v>
      </c>
      <c r="D720" s="5" t="s">
        <v>4319</v>
      </c>
      <c r="E720" s="4" t="s">
        <v>5</v>
      </c>
      <c r="F720" s="4" t="s">
        <v>70</v>
      </c>
      <c r="H720" s="4" t="s">
        <v>754</v>
      </c>
      <c r="I720" s="4" t="s">
        <v>4320</v>
      </c>
      <c r="J720" s="6" t="s">
        <v>4321</v>
      </c>
      <c r="K720" s="7" t="str">
        <f>HYPERLINK("https://drive.google.com/file/d/19gp9i_cUUF0wQ8y4s0D0-uKov7pxfZZE/view?usp=drivesdk","WETY PRASITA DEWI, S.P.")</f>
        <v>WETY PRASITA DEWI, S.P.</v>
      </c>
      <c r="L720" s="4" t="s">
        <v>4014</v>
      </c>
    </row>
    <row r="721">
      <c r="A721" s="3">
        <v>44446.39452391204</v>
      </c>
      <c r="B721" s="4" t="s">
        <v>4322</v>
      </c>
      <c r="C721" s="4" t="s">
        <v>4323</v>
      </c>
      <c r="D721" s="5" t="s">
        <v>4324</v>
      </c>
      <c r="E721" s="4" t="s">
        <v>5</v>
      </c>
      <c r="F721" s="4" t="s">
        <v>1272</v>
      </c>
      <c r="H721" s="4" t="s">
        <v>4325</v>
      </c>
      <c r="I721" s="4" t="s">
        <v>4326</v>
      </c>
      <c r="J721" s="6" t="s">
        <v>4327</v>
      </c>
      <c r="K721" s="7" t="str">
        <f>HYPERLINK("https://drive.google.com/file/d/1fhrjZhnB8g_itHPGSnXRLka8_jpkjvRK/view?usp=drivesdk","TENGKU SYAMSU, S.T.")</f>
        <v>TENGKU SYAMSU, S.T.</v>
      </c>
      <c r="L721" s="4" t="s">
        <v>4014</v>
      </c>
    </row>
    <row r="722">
      <c r="A722" s="3">
        <v>44446.3946253125</v>
      </c>
      <c r="B722" s="4" t="s">
        <v>4328</v>
      </c>
      <c r="C722" s="4" t="s">
        <v>4329</v>
      </c>
      <c r="D722" s="5" t="s">
        <v>4330</v>
      </c>
      <c r="E722" s="4" t="s">
        <v>5</v>
      </c>
      <c r="F722" s="4" t="s">
        <v>4331</v>
      </c>
      <c r="H722" s="4" t="s">
        <v>4332</v>
      </c>
      <c r="I722" s="4" t="s">
        <v>4333</v>
      </c>
      <c r="J722" s="6" t="s">
        <v>4334</v>
      </c>
      <c r="K722" s="7" t="str">
        <f>HYPERLINK("https://drive.google.com/file/d/1kdRxy-H-0BkjgdY1Wg1a9n9uKvLCVyNm/view?usp=drivesdk","Ir. Harini Chotdriah")</f>
        <v>Ir. Harini Chotdriah</v>
      </c>
      <c r="L722" s="4" t="s">
        <v>4014</v>
      </c>
    </row>
    <row r="723">
      <c r="A723" s="3">
        <v>44446.39463569444</v>
      </c>
      <c r="B723" s="4" t="s">
        <v>4335</v>
      </c>
      <c r="C723" s="4" t="s">
        <v>4336</v>
      </c>
      <c r="D723" s="5" t="s">
        <v>4337</v>
      </c>
      <c r="E723" s="4" t="s">
        <v>6</v>
      </c>
      <c r="G723" s="4" t="s">
        <v>122</v>
      </c>
      <c r="H723" s="4" t="s">
        <v>4338</v>
      </c>
      <c r="I723" s="4" t="s">
        <v>4339</v>
      </c>
      <c r="J723" s="6" t="s">
        <v>4340</v>
      </c>
      <c r="K723" s="7" t="str">
        <f>HYPERLINK("https://drive.google.com/file/d/1zbKoZbL6FUyXHE7j08EqLhRRBq6GvEKv/view?usp=drivesdk","Riza Kusumastuti")</f>
        <v>Riza Kusumastuti</v>
      </c>
      <c r="L723" s="4" t="s">
        <v>4035</v>
      </c>
    </row>
    <row r="724">
      <c r="A724" s="3">
        <v>44446.394662708335</v>
      </c>
      <c r="B724" s="4" t="s">
        <v>4341</v>
      </c>
      <c r="C724" s="4" t="s">
        <v>4342</v>
      </c>
      <c r="D724" s="5" t="s">
        <v>4343</v>
      </c>
      <c r="E724" s="4" t="s">
        <v>5</v>
      </c>
      <c r="F724" s="4" t="s">
        <v>4344</v>
      </c>
      <c r="G724" s="4" t="s">
        <v>222</v>
      </c>
      <c r="H724" s="4" t="s">
        <v>4345</v>
      </c>
      <c r="I724" s="4" t="s">
        <v>4346</v>
      </c>
      <c r="J724" s="6" t="s">
        <v>4347</v>
      </c>
      <c r="K724" s="7" t="str">
        <f>HYPERLINK("https://drive.google.com/file/d/11z9ZnZEuTruNEyn3XrgR0lhKsAsHpj4z/view?usp=drivesdk","Fipin Masda Tampubolon, SP")</f>
        <v>Fipin Masda Tampubolon, SP</v>
      </c>
      <c r="L724" s="4" t="s">
        <v>4014</v>
      </c>
    </row>
    <row r="725">
      <c r="A725" s="3">
        <v>44446.3946690625</v>
      </c>
      <c r="B725" s="4" t="s">
        <v>4348</v>
      </c>
      <c r="C725" s="4" t="s">
        <v>4349</v>
      </c>
      <c r="D725" s="5" t="s">
        <v>4350</v>
      </c>
      <c r="E725" s="4" t="s">
        <v>5</v>
      </c>
      <c r="F725" s="4" t="s">
        <v>15</v>
      </c>
      <c r="H725" s="4" t="s">
        <v>4351</v>
      </c>
      <c r="I725" s="4" t="s">
        <v>4352</v>
      </c>
      <c r="J725" s="6" t="s">
        <v>4353</v>
      </c>
      <c r="K725" s="7" t="str">
        <f>HYPERLINK("https://drive.google.com/file/d/1BJE0KoqFXx5N7T3Wknokt7lueRabRsbs/view?usp=drivesdk","Irwan Muas")</f>
        <v>Irwan Muas</v>
      </c>
      <c r="L725" s="4" t="s">
        <v>4014</v>
      </c>
    </row>
    <row r="726">
      <c r="A726" s="3">
        <v>44446.39472070602</v>
      </c>
      <c r="B726" s="4" t="s">
        <v>4354</v>
      </c>
      <c r="C726" s="4" t="s">
        <v>4355</v>
      </c>
      <c r="D726" s="5" t="s">
        <v>4356</v>
      </c>
      <c r="E726" s="4" t="s">
        <v>5</v>
      </c>
      <c r="F726" s="4" t="s">
        <v>70</v>
      </c>
      <c r="H726" s="4" t="s">
        <v>4357</v>
      </c>
      <c r="I726" s="4" t="s">
        <v>4358</v>
      </c>
      <c r="J726" s="6" t="s">
        <v>4359</v>
      </c>
      <c r="K726" s="7" t="str">
        <f>HYPERLINK("https://drive.google.com/file/d/1lIMg-1_EMfLi5hXwmWu0wKSuX3ZQrirQ/view?usp=drivesdk","Muhammad Rizqi Mubarok, S.P.")</f>
        <v>Muhammad Rizqi Mubarok, S.P.</v>
      </c>
      <c r="L726" s="4" t="s">
        <v>4014</v>
      </c>
    </row>
    <row r="727">
      <c r="A727" s="3">
        <v>44446.39472993056</v>
      </c>
      <c r="B727" s="4" t="s">
        <v>4360</v>
      </c>
      <c r="C727" s="4" t="s">
        <v>3582</v>
      </c>
      <c r="D727" s="5" t="s">
        <v>4361</v>
      </c>
      <c r="E727" s="4" t="s">
        <v>6</v>
      </c>
      <c r="G727" s="4" t="s">
        <v>4362</v>
      </c>
      <c r="H727" s="4" t="s">
        <v>1448</v>
      </c>
      <c r="I727" s="4" t="s">
        <v>4363</v>
      </c>
      <c r="J727" s="6" t="s">
        <v>4364</v>
      </c>
      <c r="K727" s="7" t="str">
        <f>HYPERLINK("https://drive.google.com/file/d/1m2NlAbb97qmBQPup9syU-v9RwEyJiqXZ/view?usp=drivesdk","LEONARD GERYSON")</f>
        <v>LEONARD GERYSON</v>
      </c>
      <c r="L727" s="4" t="s">
        <v>4014</v>
      </c>
    </row>
    <row r="728">
      <c r="A728" s="3">
        <v>44446.39474358797</v>
      </c>
      <c r="B728" s="4" t="s">
        <v>4365</v>
      </c>
      <c r="C728" s="4" t="s">
        <v>4366</v>
      </c>
      <c r="D728" s="5" t="s">
        <v>4367</v>
      </c>
      <c r="E728" s="4" t="s">
        <v>5</v>
      </c>
      <c r="F728" s="4" t="s">
        <v>4368</v>
      </c>
      <c r="H728" s="4" t="s">
        <v>4369</v>
      </c>
      <c r="I728" s="4" t="s">
        <v>4370</v>
      </c>
      <c r="J728" s="6" t="s">
        <v>4371</v>
      </c>
      <c r="K728" s="7" t="str">
        <f>HYPERLINK("https://drive.google.com/file/d/1tkZNYUbcSwQGkgGMX579SJcHjoXyV9dI/view?usp=drivesdk","SURIFAH, SP")</f>
        <v>SURIFAH, SP</v>
      </c>
      <c r="L728" s="4" t="s">
        <v>4035</v>
      </c>
    </row>
    <row r="729">
      <c r="A729" s="3">
        <v>44446.39481251157</v>
      </c>
      <c r="B729" s="4" t="s">
        <v>4372</v>
      </c>
      <c r="C729" s="4" t="s">
        <v>4373</v>
      </c>
      <c r="D729" s="5" t="s">
        <v>4374</v>
      </c>
      <c r="E729" s="4" t="s">
        <v>5</v>
      </c>
      <c r="F729" s="4" t="s">
        <v>70</v>
      </c>
      <c r="H729" s="4" t="s">
        <v>166</v>
      </c>
      <c r="I729" s="4" t="s">
        <v>4375</v>
      </c>
      <c r="J729" s="6" t="s">
        <v>4376</v>
      </c>
      <c r="K729" s="7" t="str">
        <f>HYPERLINK("https://drive.google.com/file/d/1Qg4iS38bsAuTMJ2jayc9ti8buiKWZCBN/view?usp=drivesdk","APRIANTI ERMAWIKA, S.P.")</f>
        <v>APRIANTI ERMAWIKA, S.P.</v>
      </c>
      <c r="L729" s="4" t="s">
        <v>4188</v>
      </c>
    </row>
    <row r="730">
      <c r="A730" s="3">
        <v>44446.39484059028</v>
      </c>
      <c r="B730" s="4" t="s">
        <v>4377</v>
      </c>
      <c r="C730" s="4" t="s">
        <v>4378</v>
      </c>
      <c r="D730" s="5" t="s">
        <v>4379</v>
      </c>
      <c r="E730" s="4" t="s">
        <v>6</v>
      </c>
      <c r="F730" s="4" t="s">
        <v>4380</v>
      </c>
      <c r="H730" s="4" t="s">
        <v>4381</v>
      </c>
      <c r="I730" s="4" t="s">
        <v>4382</v>
      </c>
      <c r="J730" s="6" t="s">
        <v>4383</v>
      </c>
      <c r="K730" s="7" t="str">
        <f>HYPERLINK("https://drive.google.com/file/d/1f_ixjyFXHhvioheWMD2X2ue5xpgtlar-/view?usp=drivesdk","Selvi Sovyani S.T.P")</f>
        <v>Selvi Sovyani S.T.P</v>
      </c>
      <c r="L730" s="4" t="s">
        <v>4188</v>
      </c>
    </row>
    <row r="731">
      <c r="A731" s="3">
        <v>44446.39491004629</v>
      </c>
      <c r="B731" s="4" t="s">
        <v>4384</v>
      </c>
      <c r="C731" s="4" t="s">
        <v>4385</v>
      </c>
      <c r="D731" s="5" t="s">
        <v>4386</v>
      </c>
      <c r="E731" s="4" t="s">
        <v>6</v>
      </c>
      <c r="G731" s="4" t="s">
        <v>92</v>
      </c>
      <c r="H731" s="4" t="s">
        <v>2925</v>
      </c>
      <c r="I731" s="4" t="s">
        <v>4387</v>
      </c>
      <c r="J731" s="6" t="s">
        <v>4388</v>
      </c>
      <c r="K731" s="7" t="str">
        <f>HYPERLINK("https://drive.google.com/file/d/1PfYA-F6ho9ieWt8TtMoRbH8f_M-aLRKN/view?usp=drivesdk","RINI NURYANI,S.Pd")</f>
        <v>RINI NURYANI,S.Pd</v>
      </c>
      <c r="L731" s="4" t="s">
        <v>4188</v>
      </c>
    </row>
    <row r="732">
      <c r="A732" s="3">
        <v>44446.3949246875</v>
      </c>
      <c r="B732" s="4" t="s">
        <v>4389</v>
      </c>
      <c r="C732" s="4" t="s">
        <v>4390</v>
      </c>
      <c r="D732" s="5" t="s">
        <v>4391</v>
      </c>
      <c r="E732" s="4" t="s">
        <v>5</v>
      </c>
      <c r="F732" s="4" t="s">
        <v>15</v>
      </c>
      <c r="H732" s="4" t="s">
        <v>4392</v>
      </c>
      <c r="I732" s="4" t="s">
        <v>4393</v>
      </c>
      <c r="J732" s="6" t="s">
        <v>4394</v>
      </c>
      <c r="K732" s="7" t="str">
        <f>HYPERLINK("https://drive.google.com/file/d/11PJJBt1f0lgd8q-h5iJ2JQM878plrIPO/view?usp=drivesdk","Sriwidiyas Tuti, S.TP")</f>
        <v>Sriwidiyas Tuti, S.TP</v>
      </c>
      <c r="L732" s="4" t="s">
        <v>4395</v>
      </c>
    </row>
    <row r="733">
      <c r="A733" s="3">
        <v>44446.39500405092</v>
      </c>
      <c r="B733" s="4" t="s">
        <v>4396</v>
      </c>
      <c r="C733" s="4" t="s">
        <v>4397</v>
      </c>
      <c r="D733" s="5" t="s">
        <v>4398</v>
      </c>
      <c r="E733" s="4" t="s">
        <v>5</v>
      </c>
      <c r="F733" s="4" t="s">
        <v>70</v>
      </c>
      <c r="H733" s="4" t="s">
        <v>4399</v>
      </c>
      <c r="I733" s="4" t="s">
        <v>4400</v>
      </c>
      <c r="J733" s="6" t="s">
        <v>4401</v>
      </c>
      <c r="K733" s="7" t="str">
        <f>HYPERLINK("https://drive.google.com/file/d/1x3uwylnJ5yzVqVXOJPKwbbF1pm2mG25H/view?usp=drivesdk","SITI NURUL M, A.Md")</f>
        <v>SITI NURUL M, A.Md</v>
      </c>
      <c r="L733" s="4" t="s">
        <v>4395</v>
      </c>
    </row>
    <row r="734">
      <c r="A734" s="3">
        <v>44446.39503947917</v>
      </c>
      <c r="B734" s="4" t="s">
        <v>4402</v>
      </c>
      <c r="C734" s="4" t="s">
        <v>4403</v>
      </c>
      <c r="D734" s="5" t="s">
        <v>4404</v>
      </c>
      <c r="E734" s="4" t="s">
        <v>5</v>
      </c>
      <c r="F734" s="4" t="s">
        <v>70</v>
      </c>
      <c r="H734" s="4" t="s">
        <v>4405</v>
      </c>
      <c r="I734" s="4" t="s">
        <v>4406</v>
      </c>
      <c r="J734" s="6" t="s">
        <v>4407</v>
      </c>
      <c r="K734" s="7" t="str">
        <f>HYPERLINK("https://drive.google.com/file/d/1aqKqDAmsv-G8cGkRpCsv5uM3ucSdyt9l/view?usp=drivesdk","Udi Kurnianto")</f>
        <v>Udi Kurnianto</v>
      </c>
      <c r="L734" s="4" t="s">
        <v>4395</v>
      </c>
    </row>
    <row r="735">
      <c r="A735" s="3">
        <v>44446.39508072917</v>
      </c>
      <c r="B735" s="4" t="s">
        <v>4408</v>
      </c>
      <c r="C735" s="4" t="s">
        <v>4409</v>
      </c>
      <c r="D735" s="5" t="s">
        <v>4410</v>
      </c>
      <c r="E735" s="4" t="s">
        <v>5</v>
      </c>
      <c r="F735" s="4" t="s">
        <v>70</v>
      </c>
      <c r="H735" s="4" t="s">
        <v>4411</v>
      </c>
      <c r="I735" s="4" t="s">
        <v>4412</v>
      </c>
      <c r="J735" s="6" t="s">
        <v>4413</v>
      </c>
      <c r="K735" s="7" t="str">
        <f>HYPERLINK("https://drive.google.com/file/d/18rFOUBt0TjXHre-5Cw_jm3xuU8xxytBU/view?usp=drivesdk","Hj.SAENAB,SP")</f>
        <v>Hj.SAENAB,SP</v>
      </c>
      <c r="L735" s="4" t="s">
        <v>4035</v>
      </c>
    </row>
    <row r="736">
      <c r="A736" s="3">
        <v>44446.39515215278</v>
      </c>
      <c r="B736" s="4" t="s">
        <v>4414</v>
      </c>
      <c r="C736" s="4" t="s">
        <v>4415</v>
      </c>
      <c r="D736" s="5" t="s">
        <v>4416</v>
      </c>
      <c r="E736" s="4" t="s">
        <v>5</v>
      </c>
      <c r="F736" s="4" t="s">
        <v>70</v>
      </c>
      <c r="H736" s="4" t="s">
        <v>4417</v>
      </c>
      <c r="I736" s="4" t="s">
        <v>4418</v>
      </c>
      <c r="J736" s="6" t="s">
        <v>4419</v>
      </c>
      <c r="K736" s="7" t="str">
        <f>HYPERLINK("https://drive.google.com/file/d/1MJBaVzuMsfzixTqot-_4MRuXs_GyRRNj/view?usp=drivesdk","RATNA SARI, SP")</f>
        <v>RATNA SARI, SP</v>
      </c>
      <c r="L736" s="4" t="s">
        <v>4035</v>
      </c>
    </row>
    <row r="737">
      <c r="A737" s="3">
        <v>44446.39529357639</v>
      </c>
      <c r="B737" s="4" t="s">
        <v>4420</v>
      </c>
      <c r="C737" s="4" t="s">
        <v>4421</v>
      </c>
      <c r="D737" s="5" t="s">
        <v>4422</v>
      </c>
      <c r="E737" s="4" t="s">
        <v>5</v>
      </c>
      <c r="F737" s="4" t="s">
        <v>4423</v>
      </c>
      <c r="H737" s="4" t="s">
        <v>4424</v>
      </c>
      <c r="I737" s="4" t="s">
        <v>4425</v>
      </c>
      <c r="J737" s="6" t="s">
        <v>4426</v>
      </c>
      <c r="K737" s="7" t="str">
        <f>HYPERLINK("https://drive.google.com/file/d/1VZkQ2IvqlXM7HxPL8YgQwe-XvteC5o8l/view?usp=drivesdk","Arie Widiastuti, SP")</f>
        <v>Arie Widiastuti, SP</v>
      </c>
      <c r="L737" s="4" t="s">
        <v>4059</v>
      </c>
    </row>
    <row r="738">
      <c r="A738" s="3">
        <v>44446.39535821759</v>
      </c>
      <c r="B738" s="4" t="s">
        <v>3277</v>
      </c>
      <c r="C738" s="4" t="s">
        <v>3278</v>
      </c>
      <c r="D738" s="5" t="s">
        <v>3279</v>
      </c>
      <c r="E738" s="4" t="s">
        <v>6</v>
      </c>
      <c r="G738" s="4" t="s">
        <v>92</v>
      </c>
      <c r="H738" s="4" t="s">
        <v>3993</v>
      </c>
      <c r="I738" s="4" t="s">
        <v>4427</v>
      </c>
      <c r="J738" s="6" t="s">
        <v>4428</v>
      </c>
      <c r="K738" s="7" t="str">
        <f>HYPERLINK("https://drive.google.com/file/d/1M0BSb9slnVqKZSasNgtySNEuhJFELa8d/view?usp=drivesdk","Sakka")</f>
        <v>Sakka</v>
      </c>
      <c r="L738" s="4" t="s">
        <v>4035</v>
      </c>
    </row>
    <row r="739">
      <c r="A739" s="3">
        <v>44446.395374513886</v>
      </c>
      <c r="B739" s="4" t="s">
        <v>4429</v>
      </c>
      <c r="C739" s="4" t="s">
        <v>4430</v>
      </c>
      <c r="D739" s="5" t="s">
        <v>4431</v>
      </c>
      <c r="E739" s="4" t="s">
        <v>6</v>
      </c>
      <c r="G739" s="4" t="s">
        <v>2660</v>
      </c>
      <c r="H739" s="4" t="s">
        <v>4432</v>
      </c>
      <c r="I739" s="4" t="s">
        <v>4433</v>
      </c>
      <c r="J739" s="6" t="s">
        <v>4434</v>
      </c>
      <c r="K739" s="7" t="str">
        <f>HYPERLINK("https://drive.google.com/file/d/1oNaLSUXcQH7aYF7twAC_ev0UFPqS0eVJ/view?usp=drivesdk","HAMMIM, S.E.")</f>
        <v>HAMMIM, S.E.</v>
      </c>
      <c r="L739" s="4" t="s">
        <v>4035</v>
      </c>
    </row>
    <row r="740">
      <c r="A740" s="3">
        <v>44446.3954318287</v>
      </c>
      <c r="B740" s="4" t="s">
        <v>4435</v>
      </c>
      <c r="C740" s="4" t="s">
        <v>4436</v>
      </c>
      <c r="D740" s="5" t="s">
        <v>4437</v>
      </c>
      <c r="E740" s="4" t="s">
        <v>5</v>
      </c>
      <c r="F740" s="4" t="s">
        <v>1088</v>
      </c>
      <c r="H740" s="4" t="s">
        <v>739</v>
      </c>
      <c r="I740" s="4" t="s">
        <v>4438</v>
      </c>
      <c r="J740" s="6" t="s">
        <v>4439</v>
      </c>
      <c r="K740" s="7" t="str">
        <f>HYPERLINK("https://drive.google.com/file/d/1BhdjLpKzBFcOxHCe6g3xkbU8G59wllHu/view?usp=drivesdk","SUMIDAH")</f>
        <v>SUMIDAH</v>
      </c>
      <c r="L740" s="4" t="s">
        <v>4035</v>
      </c>
    </row>
    <row r="741">
      <c r="A741" s="3">
        <v>44446.39546222222</v>
      </c>
      <c r="B741" s="4" t="s">
        <v>4440</v>
      </c>
      <c r="C741" s="4" t="s">
        <v>4441</v>
      </c>
      <c r="D741" s="5" t="s">
        <v>4442</v>
      </c>
      <c r="E741" s="4" t="s">
        <v>5</v>
      </c>
      <c r="F741" s="4" t="s">
        <v>70</v>
      </c>
      <c r="H741" s="4" t="s">
        <v>4443</v>
      </c>
      <c r="I741" s="4" t="s">
        <v>4444</v>
      </c>
      <c r="J741" s="6" t="s">
        <v>4445</v>
      </c>
      <c r="K741" s="7" t="str">
        <f>HYPERLINK("https://drive.google.com/file/d/141BcvlUa3_NvPlCXU20rBDdsq-3-6TNU/view?usp=drivesdk","Ir. Endang Rahayuningsih")</f>
        <v>Ir. Endang Rahayuningsih</v>
      </c>
      <c r="L741" s="4" t="s">
        <v>4035</v>
      </c>
    </row>
    <row r="742">
      <c r="A742" s="3">
        <v>44446.395539606485</v>
      </c>
      <c r="B742" s="4" t="s">
        <v>2060</v>
      </c>
      <c r="C742" s="4" t="s">
        <v>4446</v>
      </c>
      <c r="D742" s="5" t="s">
        <v>2062</v>
      </c>
      <c r="E742" s="4" t="s">
        <v>5</v>
      </c>
      <c r="F742" s="4" t="s">
        <v>70</v>
      </c>
      <c r="H742" s="4" t="s">
        <v>2063</v>
      </c>
      <c r="I742" s="4" t="s">
        <v>4447</v>
      </c>
      <c r="J742" s="6" t="s">
        <v>4448</v>
      </c>
      <c r="K742" s="7" t="str">
        <f>HYPERLINK("https://drive.google.com/file/d/1r3fRl-yRWoQjKXWAgBGZHka3K70o5VfC/view?usp=drivesdk","Guruh Santoso, SP")</f>
        <v>Guruh Santoso, SP</v>
      </c>
      <c r="L742" s="4" t="s">
        <v>4035</v>
      </c>
    </row>
    <row r="743">
      <c r="A743" s="3">
        <v>44446.3955759838</v>
      </c>
      <c r="B743" s="4" t="s">
        <v>4449</v>
      </c>
      <c r="C743" s="4" t="s">
        <v>4450</v>
      </c>
      <c r="D743" s="5" t="s">
        <v>4451</v>
      </c>
      <c r="E743" s="4" t="s">
        <v>5</v>
      </c>
      <c r="F743" s="4" t="s">
        <v>4452</v>
      </c>
      <c r="H743" s="4" t="s">
        <v>4453</v>
      </c>
      <c r="I743" s="4" t="s">
        <v>4454</v>
      </c>
      <c r="J743" s="6" t="s">
        <v>4455</v>
      </c>
      <c r="K743" s="7" t="str">
        <f>HYPERLINK("https://drive.google.com/file/d/1njLwq5DBLdwwvkTiVULUalZxQZgX43Js/view?usp=drivesdk","Kurniawan Latief, S.P.")</f>
        <v>Kurniawan Latief, S.P.</v>
      </c>
      <c r="L743" s="4" t="s">
        <v>4456</v>
      </c>
    </row>
    <row r="744">
      <c r="A744" s="3">
        <v>44446.39563488426</v>
      </c>
      <c r="B744" s="4" t="s">
        <v>4457</v>
      </c>
      <c r="C744" s="4" t="s">
        <v>4458</v>
      </c>
      <c r="D744" s="5" t="s">
        <v>4459</v>
      </c>
      <c r="E744" s="4" t="s">
        <v>5</v>
      </c>
      <c r="F744" s="4" t="s">
        <v>4460</v>
      </c>
      <c r="H744" s="4" t="s">
        <v>4461</v>
      </c>
      <c r="I744" s="4" t="s">
        <v>4462</v>
      </c>
      <c r="J744" s="6" t="s">
        <v>4463</v>
      </c>
      <c r="K744" s="7" t="str">
        <f>HYPERLINK("https://drive.google.com/file/d/1fjsNyf5Wo6aJancUHAuAIOY-_F5mleC4/view?usp=drivesdk","Irma Darmawanty, SP")</f>
        <v>Irma Darmawanty, SP</v>
      </c>
      <c r="L744" s="4" t="s">
        <v>4059</v>
      </c>
    </row>
    <row r="745">
      <c r="A745" s="3">
        <v>44446.39564135417</v>
      </c>
      <c r="B745" s="4" t="s">
        <v>4464</v>
      </c>
      <c r="C745" s="4" t="s">
        <v>4465</v>
      </c>
      <c r="D745" s="5" t="s">
        <v>4466</v>
      </c>
      <c r="E745" s="4" t="s">
        <v>5</v>
      </c>
      <c r="H745" s="4" t="s">
        <v>48</v>
      </c>
      <c r="I745" s="4" t="s">
        <v>4467</v>
      </c>
      <c r="J745" s="6" t="s">
        <v>4468</v>
      </c>
      <c r="K745" s="7" t="str">
        <f>HYPERLINK("https://drive.google.com/file/d/1KBHOdBYd9uaoPgYQueUt6rKdbDcEDgpH/view?usp=drivesdk","DIAN LAILI NOVITASARI, S.Pt")</f>
        <v>DIAN LAILI NOVITASARI, S.Pt</v>
      </c>
      <c r="L745" s="4" t="s">
        <v>4035</v>
      </c>
    </row>
    <row r="746">
      <c r="A746" s="3">
        <v>44446.39566015046</v>
      </c>
      <c r="B746" s="4" t="s">
        <v>1902</v>
      </c>
      <c r="C746" s="4" t="s">
        <v>1903</v>
      </c>
      <c r="D746" s="5" t="s">
        <v>1904</v>
      </c>
      <c r="E746" s="4" t="s">
        <v>6</v>
      </c>
      <c r="G746" s="4" t="s">
        <v>282</v>
      </c>
      <c r="H746" s="4" t="s">
        <v>4469</v>
      </c>
      <c r="I746" s="4" t="s">
        <v>4470</v>
      </c>
      <c r="J746" s="6" t="s">
        <v>4471</v>
      </c>
      <c r="K746" s="7" t="str">
        <f>HYPERLINK("https://drive.google.com/file/d/1YRDN-_f-s4QdkVdmglxaXaCNCcTd6N8p/view?usp=drivesdk","Dendi Mustikadi")</f>
        <v>Dendi Mustikadi</v>
      </c>
      <c r="L746" s="4" t="s">
        <v>4059</v>
      </c>
    </row>
    <row r="747">
      <c r="A747" s="3">
        <v>44446.39569723379</v>
      </c>
      <c r="B747" s="4" t="s">
        <v>4472</v>
      </c>
      <c r="C747" s="4" t="s">
        <v>4373</v>
      </c>
      <c r="D747" s="5" t="s">
        <v>4473</v>
      </c>
      <c r="E747" s="4" t="s">
        <v>6</v>
      </c>
      <c r="G747" s="4" t="s">
        <v>282</v>
      </c>
      <c r="I747" s="4" t="s">
        <v>4474</v>
      </c>
      <c r="J747" s="6" t="s">
        <v>4475</v>
      </c>
      <c r="K747" s="7" t="str">
        <f>HYPERLINK("https://drive.google.com/file/d/18w0m4i_RqmhvvvYDTByaZCpEqyUg0mBp/view?usp=drivesdk","ARDIAN HARYAWAN, S.P.")</f>
        <v>ARDIAN HARYAWAN, S.P.</v>
      </c>
      <c r="L747" s="4" t="s">
        <v>4059</v>
      </c>
    </row>
    <row r="748">
      <c r="A748" s="3">
        <v>44446.39571309028</v>
      </c>
      <c r="B748" s="4" t="s">
        <v>2628</v>
      </c>
      <c r="C748" s="4" t="s">
        <v>2629</v>
      </c>
      <c r="D748" s="5" t="s">
        <v>2630</v>
      </c>
      <c r="E748" s="4" t="s">
        <v>5</v>
      </c>
      <c r="H748" s="4" t="s">
        <v>754</v>
      </c>
      <c r="I748" s="4" t="s">
        <v>4476</v>
      </c>
      <c r="J748" s="6" t="s">
        <v>4477</v>
      </c>
      <c r="K748" s="7" t="str">
        <f>HYPERLINK("https://drive.google.com/file/d/1YqdWbQPWEj3zdcvDOPBQqMY1uMiOukTC/view?usp=drivesdk","KHAIRUNNISAK")</f>
        <v>KHAIRUNNISAK</v>
      </c>
      <c r="L748" s="4" t="s">
        <v>4059</v>
      </c>
    </row>
    <row r="749">
      <c r="A749" s="3">
        <v>44446.395806932866</v>
      </c>
      <c r="B749" s="4" t="s">
        <v>4478</v>
      </c>
      <c r="C749" s="4" t="s">
        <v>4479</v>
      </c>
      <c r="D749" s="5" t="s">
        <v>4480</v>
      </c>
      <c r="E749" s="4" t="s">
        <v>5</v>
      </c>
      <c r="F749" s="4" t="s">
        <v>70</v>
      </c>
      <c r="H749" s="4" t="s">
        <v>4481</v>
      </c>
      <c r="I749" s="4" t="s">
        <v>4482</v>
      </c>
      <c r="J749" s="6" t="s">
        <v>4483</v>
      </c>
      <c r="K749" s="7" t="str">
        <f>HYPERLINK("https://drive.google.com/file/d/1hxNQdlzQ0gAtyeEo-rWTzORnxZKThKMe/view?usp=drivesdk","SUPARLAN YULI ARIYANTO, S.P.")</f>
        <v>SUPARLAN YULI ARIYANTO, S.P.</v>
      </c>
      <c r="L749" s="4" t="s">
        <v>4059</v>
      </c>
    </row>
    <row r="750">
      <c r="A750" s="3">
        <v>44446.3958302199</v>
      </c>
      <c r="B750" s="4" t="s">
        <v>4484</v>
      </c>
      <c r="C750" s="4" t="s">
        <v>4485</v>
      </c>
      <c r="D750" s="5" t="s">
        <v>4486</v>
      </c>
      <c r="E750" s="4" t="s">
        <v>5</v>
      </c>
      <c r="F750" s="4" t="s">
        <v>4487</v>
      </c>
      <c r="H750" s="4" t="s">
        <v>4488</v>
      </c>
      <c r="I750" s="4" t="s">
        <v>4489</v>
      </c>
      <c r="J750" s="6" t="s">
        <v>4490</v>
      </c>
      <c r="K750" s="7" t="str">
        <f>HYPERLINK("https://drive.google.com/file/d/1DWQHA6XoRmDNW91vJJaUDs01UbCOHj55/view?usp=drivesdk","Noor Laeli Yuniastuti, SP")</f>
        <v>Noor Laeli Yuniastuti, SP</v>
      </c>
      <c r="L750" s="4" t="s">
        <v>4059</v>
      </c>
    </row>
    <row r="751">
      <c r="A751" s="3">
        <v>44446.39586123843</v>
      </c>
      <c r="B751" s="4" t="s">
        <v>4328</v>
      </c>
      <c r="C751" s="4" t="s">
        <v>4329</v>
      </c>
      <c r="D751" s="5" t="s">
        <v>4330</v>
      </c>
      <c r="E751" s="4" t="s">
        <v>5</v>
      </c>
      <c r="F751" s="4" t="s">
        <v>4331</v>
      </c>
      <c r="H751" s="4" t="s">
        <v>4491</v>
      </c>
      <c r="I751" s="4" t="s">
        <v>4492</v>
      </c>
      <c r="J751" s="6" t="s">
        <v>4493</v>
      </c>
      <c r="K751" s="7" t="str">
        <f>HYPERLINK("https://drive.google.com/file/d/1C8lj52vYlEQnlNen0AO__VvaWmLxfLQi/view?usp=drivesdk","Ir. Harini Chotdriah")</f>
        <v>Ir. Harini Chotdriah</v>
      </c>
      <c r="L751" s="4" t="s">
        <v>4089</v>
      </c>
    </row>
    <row r="752">
      <c r="A752" s="3">
        <v>44446.39588876157</v>
      </c>
      <c r="B752" s="4" t="s">
        <v>4494</v>
      </c>
      <c r="C752" s="4" t="s">
        <v>4495</v>
      </c>
      <c r="D752" s="5" t="s">
        <v>4496</v>
      </c>
      <c r="E752" s="4" t="s">
        <v>5</v>
      </c>
      <c r="F752" s="4" t="s">
        <v>70</v>
      </c>
      <c r="G752" s="4" t="s">
        <v>92</v>
      </c>
      <c r="H752" s="4" t="s">
        <v>4497</v>
      </c>
      <c r="I752" s="4" t="s">
        <v>4498</v>
      </c>
      <c r="J752" s="6" t="s">
        <v>4499</v>
      </c>
      <c r="K752" s="7" t="str">
        <f>HYPERLINK("https://drive.google.com/file/d/1sE5knmf-PVZQVG394Zi5DYfl5C7UdaQX/view?usp=drivesdk","Andri Yatwoko, S.ST")</f>
        <v>Andri Yatwoko, S.ST</v>
      </c>
      <c r="L752" s="4" t="s">
        <v>4059</v>
      </c>
    </row>
    <row r="753">
      <c r="A753" s="3">
        <v>44446.39590579861</v>
      </c>
      <c r="B753" s="4" t="s">
        <v>4500</v>
      </c>
      <c r="C753" s="4" t="s">
        <v>4501</v>
      </c>
      <c r="D753" s="5" t="s">
        <v>4502</v>
      </c>
      <c r="E753" s="4" t="s">
        <v>5</v>
      </c>
      <c r="F753" s="4" t="s">
        <v>70</v>
      </c>
      <c r="H753" s="4" t="s">
        <v>318</v>
      </c>
      <c r="I753" s="4" t="s">
        <v>4503</v>
      </c>
      <c r="J753" s="6" t="s">
        <v>4504</v>
      </c>
      <c r="K753" s="7" t="str">
        <f>HYPERLINK("https://drive.google.com/file/d/1qVTZPTLdlXO6e7v2xYysX1eoosu94cQl/view?usp=drivesdk","Ananta Swarna Putera, S.P.")</f>
        <v>Ananta Swarna Putera, S.P.</v>
      </c>
      <c r="L753" s="4" t="s">
        <v>4059</v>
      </c>
    </row>
    <row r="754">
      <c r="A754" s="3">
        <v>44446.39594256945</v>
      </c>
      <c r="B754" s="4" t="s">
        <v>4505</v>
      </c>
      <c r="C754" s="4" t="s">
        <v>4506</v>
      </c>
      <c r="D754" s="5" t="s">
        <v>4507</v>
      </c>
      <c r="E754" s="4" t="s">
        <v>6</v>
      </c>
      <c r="G754" s="4" t="s">
        <v>92</v>
      </c>
      <c r="H754" s="4" t="s">
        <v>4508</v>
      </c>
      <c r="I754" s="4" t="s">
        <v>4509</v>
      </c>
      <c r="J754" s="6" t="s">
        <v>4510</v>
      </c>
      <c r="K754" s="7" t="str">
        <f>HYPERLINK("https://drive.google.com/file/d/19PJ_eUcdYgdKlK559PHvQ4AOOwXeSdSA/view?usp=drivesdk","Sudirman, AMS Dt. Rajo Indo")</f>
        <v>Sudirman, AMS Dt. Rajo Indo</v>
      </c>
      <c r="L754" s="4" t="s">
        <v>4059</v>
      </c>
    </row>
    <row r="755">
      <c r="A755" s="3">
        <v>44446.39595675926</v>
      </c>
      <c r="B755" s="4" t="s">
        <v>4511</v>
      </c>
      <c r="C755" s="4" t="s">
        <v>4512</v>
      </c>
      <c r="D755" s="5" t="s">
        <v>4513</v>
      </c>
      <c r="E755" s="4" t="s">
        <v>5</v>
      </c>
      <c r="F755" s="4" t="s">
        <v>15</v>
      </c>
      <c r="I755" s="4" t="s">
        <v>4514</v>
      </c>
      <c r="J755" s="6" t="s">
        <v>4515</v>
      </c>
      <c r="K755" s="7" t="str">
        <f>HYPERLINK("https://drive.google.com/file/d/14jijX_Rj7wQlcc46wjcy-Bb6qX7Zy1ew/view?usp=drivesdk","Juhairiah.SP")</f>
        <v>Juhairiah.SP</v>
      </c>
      <c r="L755" s="4" t="s">
        <v>4059</v>
      </c>
    </row>
    <row r="756">
      <c r="A756" s="3">
        <v>44446.395969930556</v>
      </c>
      <c r="B756" s="4" t="s">
        <v>4516</v>
      </c>
      <c r="C756" s="4" t="s">
        <v>4517</v>
      </c>
      <c r="D756" s="5" t="s">
        <v>4518</v>
      </c>
      <c r="E756" s="4" t="s">
        <v>5</v>
      </c>
      <c r="F756" s="4" t="s">
        <v>55</v>
      </c>
      <c r="H756" s="4" t="s">
        <v>4519</v>
      </c>
      <c r="I756" s="4" t="s">
        <v>4520</v>
      </c>
      <c r="J756" s="6" t="s">
        <v>4521</v>
      </c>
      <c r="K756" s="7" t="str">
        <f>HYPERLINK("https://drive.google.com/file/d/1TZHBZM72WZiNb1aB8EkrkozHqH5L6-zO/view?usp=drivesdk","NURULCHAIRIYAH, S.Si., M.Si.")</f>
        <v>NURULCHAIRIYAH, S.Si., M.Si.</v>
      </c>
      <c r="L756" s="4" t="s">
        <v>4059</v>
      </c>
    </row>
    <row r="757">
      <c r="A757" s="3">
        <v>44446.39600065972</v>
      </c>
      <c r="B757" s="4" t="s">
        <v>4522</v>
      </c>
      <c r="C757" s="4" t="s">
        <v>4523</v>
      </c>
      <c r="D757" s="5" t="s">
        <v>4524</v>
      </c>
      <c r="E757" s="4" t="s">
        <v>5</v>
      </c>
      <c r="F757" s="4" t="s">
        <v>70</v>
      </c>
      <c r="H757" s="4" t="s">
        <v>4525</v>
      </c>
      <c r="I757" s="4" t="s">
        <v>4526</v>
      </c>
      <c r="J757" s="6" t="s">
        <v>4527</v>
      </c>
      <c r="K757" s="7" t="str">
        <f>HYPERLINK("https://drive.google.com/file/d/1O5bDeXvpwJbpRoCFhkM_pEiyGiIvr83C/view?usp=drivesdk","ENNI NOVIYANTI, S.TP")</f>
        <v>ENNI NOVIYANTI, S.TP</v>
      </c>
      <c r="L757" s="4" t="s">
        <v>4059</v>
      </c>
    </row>
    <row r="758">
      <c r="A758" s="3">
        <v>44446.396011122684</v>
      </c>
      <c r="B758" s="4" t="s">
        <v>4528</v>
      </c>
      <c r="C758" s="4" t="s">
        <v>4529</v>
      </c>
      <c r="D758" s="5" t="s">
        <v>4530</v>
      </c>
      <c r="E758" s="4" t="s">
        <v>5</v>
      </c>
      <c r="F758" s="4" t="s">
        <v>4531</v>
      </c>
      <c r="H758" s="4" t="s">
        <v>4532</v>
      </c>
      <c r="I758" s="4" t="s">
        <v>4533</v>
      </c>
      <c r="J758" s="6" t="s">
        <v>4534</v>
      </c>
      <c r="K758" s="7" t="str">
        <f>HYPERLINK("https://drive.google.com/file/d/1S1X7a2oWbZ-RYMj9c7s2P22LpkM6LdnQ/view?usp=drivesdk","Sumarti")</f>
        <v>Sumarti</v>
      </c>
      <c r="L758" s="4" t="s">
        <v>4089</v>
      </c>
    </row>
    <row r="759">
      <c r="A759" s="3">
        <v>44446.39615134259</v>
      </c>
      <c r="B759" s="4" t="s">
        <v>4535</v>
      </c>
      <c r="C759" s="4" t="s">
        <v>4536</v>
      </c>
      <c r="D759" s="5" t="s">
        <v>4537</v>
      </c>
      <c r="E759" s="4" t="s">
        <v>5</v>
      </c>
      <c r="F759" s="4" t="s">
        <v>15</v>
      </c>
      <c r="H759" s="4" t="s">
        <v>4538</v>
      </c>
      <c r="I759" s="4" t="s">
        <v>4539</v>
      </c>
      <c r="J759" s="6" t="s">
        <v>4540</v>
      </c>
      <c r="K759" s="7" t="str">
        <f>HYPERLINK("https://drive.google.com/file/d/1KrcV9NY0HA5qJJeceZ38-RR40bnqs9qQ/view?usp=drivesdk","KUNCORO YEKTI, SP")</f>
        <v>KUNCORO YEKTI, SP</v>
      </c>
      <c r="L759" s="4" t="s">
        <v>4059</v>
      </c>
    </row>
    <row r="760">
      <c r="A760" s="3">
        <v>44446.39615476852</v>
      </c>
      <c r="B760" s="4" t="s">
        <v>4541</v>
      </c>
      <c r="C760" s="4" t="s">
        <v>4542</v>
      </c>
      <c r="D760" s="5" t="s">
        <v>4543</v>
      </c>
      <c r="E760" s="4" t="s">
        <v>5</v>
      </c>
      <c r="F760" s="4" t="s">
        <v>187</v>
      </c>
      <c r="H760" s="4" t="s">
        <v>4544</v>
      </c>
      <c r="I760" s="4" t="s">
        <v>4545</v>
      </c>
      <c r="J760" s="6" t="s">
        <v>4546</v>
      </c>
      <c r="K760" s="7" t="str">
        <f>HYPERLINK("https://drive.google.com/file/d/11MzheQgYGMnr77jsuWutJYFafnhaJ0En/view?usp=drivesdk","I Kade Purnawirawan Putra, S.P")</f>
        <v>I Kade Purnawirawan Putra, S.P</v>
      </c>
      <c r="L760" s="4" t="s">
        <v>4059</v>
      </c>
    </row>
    <row r="761">
      <c r="A761" s="3">
        <v>44446.39622296296</v>
      </c>
      <c r="B761" s="4" t="s">
        <v>4547</v>
      </c>
      <c r="C761" s="4" t="s">
        <v>4548</v>
      </c>
      <c r="D761" s="5" t="s">
        <v>4549</v>
      </c>
      <c r="E761" s="4" t="s">
        <v>5</v>
      </c>
      <c r="F761" s="4" t="s">
        <v>70</v>
      </c>
      <c r="H761" s="4" t="s">
        <v>4550</v>
      </c>
      <c r="I761" s="4" t="s">
        <v>4551</v>
      </c>
      <c r="J761" s="6" t="s">
        <v>4552</v>
      </c>
      <c r="K761" s="7" t="str">
        <f>HYPERLINK("https://drive.google.com/file/d/1UFqCXhQs5z1Set-5_Cpfs3NbVjg8iEv5/view?usp=drivesdk","YOYOK JUNAEDI, SP")</f>
        <v>YOYOK JUNAEDI, SP</v>
      </c>
      <c r="L761" s="4" t="s">
        <v>4059</v>
      </c>
    </row>
    <row r="762">
      <c r="A762" s="3">
        <v>44446.39626042824</v>
      </c>
      <c r="B762" s="4" t="s">
        <v>4553</v>
      </c>
      <c r="C762" s="4" t="s">
        <v>4554</v>
      </c>
      <c r="D762" s="5" t="s">
        <v>4555</v>
      </c>
      <c r="E762" s="4" t="s">
        <v>6</v>
      </c>
      <c r="G762" s="4" t="s">
        <v>4556</v>
      </c>
      <c r="H762" s="4" t="s">
        <v>4557</v>
      </c>
      <c r="I762" s="4" t="s">
        <v>4558</v>
      </c>
      <c r="J762" s="6" t="s">
        <v>4559</v>
      </c>
      <c r="K762" s="7" t="str">
        <f>HYPERLINK("https://drive.google.com/file/d/1U-mIFVez-SiZtfAMg4cML2v-nD73AvlO/view?usp=drivesdk","--NURUL BUNGA F.M, SP--")</f>
        <v>--NURUL BUNGA F.M, SP--</v>
      </c>
      <c r="L762" s="4" t="s">
        <v>4059</v>
      </c>
    </row>
    <row r="763">
      <c r="A763" s="3">
        <v>44446.39627350694</v>
      </c>
      <c r="B763" s="4" t="s">
        <v>4560</v>
      </c>
      <c r="C763" s="4" t="s">
        <v>4561</v>
      </c>
      <c r="D763" s="5" t="s">
        <v>4562</v>
      </c>
      <c r="E763" s="4" t="s">
        <v>5</v>
      </c>
      <c r="F763" s="4" t="s">
        <v>70</v>
      </c>
      <c r="H763" s="4" t="s">
        <v>4563</v>
      </c>
      <c r="I763" s="4" t="s">
        <v>4564</v>
      </c>
      <c r="J763" s="6" t="s">
        <v>4565</v>
      </c>
      <c r="K763" s="7" t="str">
        <f>HYPERLINK("https://drive.google.com/file/d/1aHr2Ws0WwKlaSjheTC3vpxEZ7g4QhGET/view?usp=drivesdk","NUR`AINI,SP")</f>
        <v>NUR`AINI,SP</v>
      </c>
      <c r="L763" s="4" t="s">
        <v>4395</v>
      </c>
    </row>
    <row r="764">
      <c r="A764" s="3">
        <v>44446.396342685184</v>
      </c>
      <c r="B764" s="4" t="s">
        <v>4566</v>
      </c>
      <c r="C764" s="4" t="s">
        <v>4567</v>
      </c>
      <c r="D764" s="5" t="s">
        <v>4568</v>
      </c>
      <c r="E764" s="4" t="s">
        <v>5</v>
      </c>
      <c r="F764" s="4" t="s">
        <v>187</v>
      </c>
      <c r="H764" s="4" t="s">
        <v>4569</v>
      </c>
      <c r="I764" s="4" t="s">
        <v>4570</v>
      </c>
      <c r="J764" s="6" t="s">
        <v>4571</v>
      </c>
      <c r="K764" s="7" t="str">
        <f>HYPERLINK("https://drive.google.com/file/d/1--G7VYfx9Qc7QBOUOFDk6Lx0sjs2e2-c/view?usp=drivesdk","ANTONI SETIAWAN, S.P.")</f>
        <v>ANTONI SETIAWAN, S.P.</v>
      </c>
      <c r="L764" s="4" t="s">
        <v>4089</v>
      </c>
    </row>
    <row r="765">
      <c r="A765" s="3">
        <v>44446.396352083335</v>
      </c>
      <c r="B765" s="4" t="s">
        <v>4572</v>
      </c>
      <c r="C765" s="4" t="s">
        <v>1386</v>
      </c>
      <c r="D765" s="5" t="s">
        <v>1387</v>
      </c>
      <c r="E765" s="4" t="s">
        <v>6</v>
      </c>
      <c r="G765" s="4" t="s">
        <v>1388</v>
      </c>
      <c r="H765" s="4" t="s">
        <v>4573</v>
      </c>
      <c r="I765" s="4" t="s">
        <v>4574</v>
      </c>
      <c r="J765" s="6" t="s">
        <v>4575</v>
      </c>
      <c r="K765" s="7" t="str">
        <f>HYPERLINK("https://drive.google.com/file/d/1c8SMDnBJsJyVu2zq-vIPt1rSsxo1lLBJ/view?usp=drivesdk","Ridhah Zulkarmiyana,S.P")</f>
        <v>Ridhah Zulkarmiyana,S.P</v>
      </c>
      <c r="L765" s="4" t="s">
        <v>4089</v>
      </c>
    </row>
    <row r="766">
      <c r="A766" s="3">
        <v>44446.39655925926</v>
      </c>
      <c r="B766" s="4" t="s">
        <v>4576</v>
      </c>
      <c r="C766" s="4" t="s">
        <v>4577</v>
      </c>
      <c r="D766" s="5" t="s">
        <v>4578</v>
      </c>
      <c r="E766" s="4" t="s">
        <v>5</v>
      </c>
      <c r="F766" s="4" t="s">
        <v>70</v>
      </c>
      <c r="H766" s="4" t="s">
        <v>4579</v>
      </c>
      <c r="I766" s="4" t="s">
        <v>4580</v>
      </c>
      <c r="J766" s="6" t="s">
        <v>4581</v>
      </c>
      <c r="K766" s="7" t="str">
        <f>HYPERLINK("https://drive.google.com/file/d/1_B62K1Znc3xN0DSJRaJSd-_3Y-iWvtoQ/view?usp=drivesdk","DEDY DARMAWAN,S.P")</f>
        <v>DEDY DARMAWAN,S.P</v>
      </c>
      <c r="L766" s="4" t="s">
        <v>4089</v>
      </c>
    </row>
    <row r="767">
      <c r="A767" s="3">
        <v>44446.3965694213</v>
      </c>
      <c r="B767" s="4" t="s">
        <v>4582</v>
      </c>
      <c r="C767" s="4" t="s">
        <v>4583</v>
      </c>
      <c r="D767" s="5" t="s">
        <v>4584</v>
      </c>
      <c r="E767" s="4" t="s">
        <v>5</v>
      </c>
      <c r="F767" s="4" t="s">
        <v>1272</v>
      </c>
      <c r="H767" s="4" t="s">
        <v>4585</v>
      </c>
      <c r="I767" s="4" t="s">
        <v>4586</v>
      </c>
      <c r="J767" s="6" t="s">
        <v>4587</v>
      </c>
      <c r="K767" s="7" t="str">
        <f>HYPERLINK("https://drive.google.com/file/d/1x2T4qc8UfRfpeig45psGhHZgzdCLCL95/view?usp=drivesdk","ITA KURNIATI, S. Sos")</f>
        <v>ITA KURNIATI, S. Sos</v>
      </c>
      <c r="L767" s="4" t="s">
        <v>4089</v>
      </c>
    </row>
    <row r="768">
      <c r="A768" s="3">
        <v>44446.39661763889</v>
      </c>
      <c r="B768" s="4" t="s">
        <v>4588</v>
      </c>
      <c r="C768" s="4" t="s">
        <v>4589</v>
      </c>
      <c r="D768" s="5" t="s">
        <v>4590</v>
      </c>
      <c r="E768" s="4" t="s">
        <v>5</v>
      </c>
      <c r="F768" s="4" t="s">
        <v>70</v>
      </c>
      <c r="H768" s="4" t="s">
        <v>4591</v>
      </c>
      <c r="I768" s="4" t="s">
        <v>4592</v>
      </c>
      <c r="J768" s="6" t="s">
        <v>4593</v>
      </c>
      <c r="K768" s="7" t="str">
        <f>HYPERLINK("https://drive.google.com/file/d/1GxnXxATldvorXRsRntu19m8u8gY_yIJM/view?usp=drivesdk","RATNAWATI, SP., MP.")</f>
        <v>RATNAWATI, SP., MP.</v>
      </c>
      <c r="L768" s="4" t="s">
        <v>4089</v>
      </c>
    </row>
    <row r="769">
      <c r="A769" s="3">
        <v>44446.39667973379</v>
      </c>
      <c r="B769" s="4" t="s">
        <v>4594</v>
      </c>
      <c r="C769" s="4" t="s">
        <v>4595</v>
      </c>
      <c r="D769" s="5" t="s">
        <v>4596</v>
      </c>
      <c r="E769" s="4" t="s">
        <v>5</v>
      </c>
      <c r="F769" s="4" t="s">
        <v>4597</v>
      </c>
      <c r="H769" s="4" t="s">
        <v>4598</v>
      </c>
      <c r="I769" s="4" t="s">
        <v>4599</v>
      </c>
      <c r="J769" s="6" t="s">
        <v>4600</v>
      </c>
      <c r="K769" s="7" t="str">
        <f>HYPERLINK("https://drive.google.com/file/d/1Js8kInc5P8FNOEGvValBpR5Ungy8zLUt/view?usp=drivesdk","Lutfi Cahyarini, SP")</f>
        <v>Lutfi Cahyarini, SP</v>
      </c>
      <c r="L769" s="4" t="s">
        <v>4089</v>
      </c>
    </row>
    <row r="770">
      <c r="A770" s="3">
        <v>44446.39675555556</v>
      </c>
      <c r="B770" s="4" t="s">
        <v>4601</v>
      </c>
      <c r="C770" s="4" t="s">
        <v>4602</v>
      </c>
      <c r="D770" s="5" t="s">
        <v>4603</v>
      </c>
      <c r="E770" s="4" t="s">
        <v>6</v>
      </c>
      <c r="G770" s="4" t="s">
        <v>4604</v>
      </c>
      <c r="I770" s="4" t="s">
        <v>4605</v>
      </c>
      <c r="J770" s="6" t="s">
        <v>4606</v>
      </c>
      <c r="K770" s="7" t="str">
        <f>HYPERLINK("https://drive.google.com/file/d/10-AmLhQbvgKRCwurlQZPRJ6QRF4On1R2/view?usp=drivesdk","YUSUP MUBAROK")</f>
        <v>YUSUP MUBAROK</v>
      </c>
      <c r="L770" s="4" t="s">
        <v>4089</v>
      </c>
    </row>
    <row r="771">
      <c r="A771" s="3">
        <v>44446.39678935186</v>
      </c>
      <c r="B771" s="4" t="s">
        <v>4607</v>
      </c>
      <c r="C771" s="4" t="s">
        <v>4608</v>
      </c>
      <c r="D771" s="5" t="s">
        <v>4609</v>
      </c>
      <c r="E771" s="4" t="s">
        <v>5</v>
      </c>
      <c r="F771" s="4" t="s">
        <v>70</v>
      </c>
      <c r="H771" s="4" t="s">
        <v>4610</v>
      </c>
      <c r="I771" s="4" t="s">
        <v>4611</v>
      </c>
      <c r="J771" s="6" t="s">
        <v>4612</v>
      </c>
      <c r="K771" s="7" t="str">
        <f>HYPERLINK("https://drive.google.com/file/d/1XUDfMlsCHJOYxBjWuZI7hXDbkbOky0hH/view?usp=drivesdk","Iwanto")</f>
        <v>Iwanto</v>
      </c>
      <c r="L771" s="4" t="s">
        <v>4089</v>
      </c>
    </row>
    <row r="772">
      <c r="A772" s="3">
        <v>44446.39679791666</v>
      </c>
      <c r="B772" s="4" t="s">
        <v>4613</v>
      </c>
      <c r="C772" s="4" t="s">
        <v>4614</v>
      </c>
      <c r="D772" s="5" t="s">
        <v>4615</v>
      </c>
      <c r="E772" s="4" t="s">
        <v>5</v>
      </c>
      <c r="F772" s="4" t="s">
        <v>70</v>
      </c>
      <c r="H772" s="4" t="s">
        <v>4616</v>
      </c>
      <c r="I772" s="4" t="s">
        <v>4617</v>
      </c>
      <c r="J772" s="6" t="s">
        <v>4618</v>
      </c>
      <c r="K772" s="7" t="str">
        <f>HYPERLINK("https://drive.google.com/file/d/1_tkMPnjjw5Tsp44Wfg94JZdmShIrP6np/view?usp=drivesdk","RUDIYANTO")</f>
        <v>RUDIYANTO</v>
      </c>
      <c r="L772" s="4" t="s">
        <v>4089</v>
      </c>
    </row>
    <row r="773">
      <c r="A773" s="3">
        <v>44446.39684070602</v>
      </c>
      <c r="B773" s="4" t="s">
        <v>4619</v>
      </c>
      <c r="C773" s="4" t="s">
        <v>4620</v>
      </c>
      <c r="D773" s="5" t="s">
        <v>4621</v>
      </c>
      <c r="E773" s="4" t="s">
        <v>5</v>
      </c>
      <c r="F773" s="4" t="s">
        <v>15</v>
      </c>
      <c r="H773" s="4" t="s">
        <v>166</v>
      </c>
      <c r="I773" s="4" t="s">
        <v>4622</v>
      </c>
      <c r="J773" s="6" t="s">
        <v>4623</v>
      </c>
      <c r="K773" s="7" t="str">
        <f>HYPERLINK("https://drive.google.com/file/d/1ykCgxaTg42QlKCRC4s-HZePFvf3wMlRF/view?usp=drivesdk","RAYMA FATHRIYA PUTRI, S.P.")</f>
        <v>RAYMA FATHRIYA PUTRI, S.P.</v>
      </c>
      <c r="L773" s="4" t="s">
        <v>4089</v>
      </c>
    </row>
    <row r="774">
      <c r="A774" s="3">
        <v>44446.39687780093</v>
      </c>
      <c r="B774" s="4" t="s">
        <v>4624</v>
      </c>
      <c r="C774" s="4" t="s">
        <v>4625</v>
      </c>
      <c r="D774" s="5" t="s">
        <v>4626</v>
      </c>
      <c r="E774" s="4" t="s">
        <v>5</v>
      </c>
      <c r="F774" s="4" t="s">
        <v>187</v>
      </c>
      <c r="H774" s="4" t="s">
        <v>4627</v>
      </c>
      <c r="I774" s="4" t="s">
        <v>4628</v>
      </c>
      <c r="J774" s="6" t="s">
        <v>4629</v>
      </c>
      <c r="K774" s="7" t="str">
        <f>HYPERLINK("https://drive.google.com/file/d/1P_gtTL6lXp_2AoDntK_XkGXpt3fhxID8/view?usp=drivesdk","Ir. Melyetty, MP")</f>
        <v>Ir. Melyetty, MP</v>
      </c>
      <c r="L774" s="4" t="s">
        <v>4089</v>
      </c>
    </row>
    <row r="775">
      <c r="A775" s="3">
        <v>44446.39688862269</v>
      </c>
      <c r="B775" s="4" t="s">
        <v>4630</v>
      </c>
      <c r="C775" s="4" t="s">
        <v>4631</v>
      </c>
      <c r="D775" s="5" t="s">
        <v>4632</v>
      </c>
      <c r="E775" s="4" t="s">
        <v>5</v>
      </c>
      <c r="F775" s="4" t="s">
        <v>70</v>
      </c>
      <c r="H775" s="4" t="s">
        <v>4633</v>
      </c>
      <c r="I775" s="4" t="s">
        <v>4634</v>
      </c>
      <c r="J775" s="6" t="s">
        <v>4635</v>
      </c>
      <c r="K775" s="7" t="str">
        <f>HYPERLINK("https://drive.google.com/file/d/1xNI5mA3AgF8LFazLb-54VRJ6Rf9z6WlV/view?usp=drivesdk","Ir. Tri Agus Wiyono")</f>
        <v>Ir. Tri Agus Wiyono</v>
      </c>
      <c r="L775" s="4" t="s">
        <v>4116</v>
      </c>
    </row>
    <row r="776">
      <c r="A776" s="3">
        <v>44446.39689371528</v>
      </c>
      <c r="B776" s="4" t="s">
        <v>4636</v>
      </c>
      <c r="C776" s="4" t="s">
        <v>3047</v>
      </c>
      <c r="D776" s="5" t="s">
        <v>3048</v>
      </c>
      <c r="E776" s="4" t="s">
        <v>5</v>
      </c>
      <c r="F776" s="4" t="s">
        <v>70</v>
      </c>
      <c r="H776" s="4" t="s">
        <v>1448</v>
      </c>
      <c r="I776" s="4" t="s">
        <v>4637</v>
      </c>
      <c r="J776" s="6" t="s">
        <v>4638</v>
      </c>
      <c r="K776" s="7" t="str">
        <f>HYPERLINK("https://drive.google.com/file/d/1tKkkUWO96LDEzCEY2iV5tfDF0RH6aoeQ/view?usp=drivesdk","Sthavira Liberty Gabung, SP")</f>
        <v>Sthavira Liberty Gabung, SP</v>
      </c>
      <c r="L776" s="4" t="s">
        <v>4089</v>
      </c>
    </row>
    <row r="777">
      <c r="A777" s="3">
        <v>44446.39691603009</v>
      </c>
      <c r="B777" s="4" t="s">
        <v>4639</v>
      </c>
      <c r="C777" s="4" t="s">
        <v>4640</v>
      </c>
      <c r="D777" s="5" t="s">
        <v>4641</v>
      </c>
      <c r="E777" s="4" t="s">
        <v>5</v>
      </c>
      <c r="F777" s="4" t="s">
        <v>70</v>
      </c>
      <c r="H777" s="4" t="s">
        <v>4642</v>
      </c>
      <c r="I777" s="4" t="s">
        <v>4643</v>
      </c>
      <c r="J777" s="6" t="s">
        <v>4644</v>
      </c>
      <c r="K777" s="7" t="str">
        <f>HYPERLINK("https://drive.google.com/file/d/1tQ8XU2_jG79VU-6x1UD_ugI6B3S9yoft/view?usp=drivesdk","MANTO.SST")</f>
        <v>MANTO.SST</v>
      </c>
      <c r="L777" s="4" t="s">
        <v>4089</v>
      </c>
    </row>
    <row r="778">
      <c r="A778" s="3">
        <v>44446.39695542824</v>
      </c>
      <c r="B778" s="4" t="s">
        <v>3593</v>
      </c>
      <c r="C778" s="4" t="s">
        <v>4645</v>
      </c>
      <c r="D778" s="5" t="s">
        <v>4646</v>
      </c>
      <c r="E778" s="4" t="s">
        <v>5</v>
      </c>
      <c r="F778" s="4" t="s">
        <v>70</v>
      </c>
      <c r="H778" s="4" t="s">
        <v>4647</v>
      </c>
      <c r="I778" s="4" t="s">
        <v>4648</v>
      </c>
      <c r="J778" s="6" t="s">
        <v>4649</v>
      </c>
      <c r="K778" s="7" t="str">
        <f>HYPERLINK("https://drive.google.com/file/d/129CoKLnAYygdFMuAY9AIoDCvxijFdl0z/view?usp=drivesdk","MARDALENA")</f>
        <v>MARDALENA</v>
      </c>
      <c r="L778" s="4" t="s">
        <v>4089</v>
      </c>
    </row>
    <row r="779">
      <c r="A779" s="3">
        <v>44446.397126689815</v>
      </c>
      <c r="B779" s="4" t="s">
        <v>4650</v>
      </c>
      <c r="C779" s="4" t="s">
        <v>4651</v>
      </c>
      <c r="D779" s="4">
        <v>8.1236189151E10</v>
      </c>
      <c r="E779" s="4" t="s">
        <v>5</v>
      </c>
      <c r="F779" s="4" t="s">
        <v>4652</v>
      </c>
      <c r="I779" s="4" t="s">
        <v>4653</v>
      </c>
      <c r="J779" s="6" t="s">
        <v>4654</v>
      </c>
      <c r="K779" s="7" t="str">
        <f>HYPERLINK("https://drive.google.com/file/d/1DtYiezGoEX9UlHSyiR8glsdE_HShGA08/view?usp=drivesdk","Mariana Anggung Praing, S.TP ")</f>
        <v>Mariana Anggung Praing, S.TP </v>
      </c>
      <c r="L779" s="4" t="s">
        <v>4116</v>
      </c>
    </row>
    <row r="780">
      <c r="A780" s="3">
        <v>44446.39718402778</v>
      </c>
      <c r="B780" s="4" t="s">
        <v>4655</v>
      </c>
      <c r="C780" s="4" t="s">
        <v>4656</v>
      </c>
      <c r="D780" s="5" t="s">
        <v>4657</v>
      </c>
      <c r="E780" s="4" t="s">
        <v>5</v>
      </c>
      <c r="F780" s="4" t="s">
        <v>70</v>
      </c>
      <c r="H780" s="4" t="s">
        <v>2234</v>
      </c>
      <c r="I780" s="4" t="s">
        <v>4658</v>
      </c>
      <c r="J780" s="6" t="s">
        <v>4659</v>
      </c>
      <c r="K780" s="7" t="str">
        <f>HYPERLINK("https://drive.google.com/file/d/1SBKokUvXZKVLMrkHgBup3byVeXx_xSxe/view?usp=drivesdk","Yeni Martina Eka Wati, A.Md")</f>
        <v>Yeni Martina Eka Wati, A.Md</v>
      </c>
      <c r="L780" s="4" t="s">
        <v>4116</v>
      </c>
    </row>
    <row r="781">
      <c r="A781" s="3">
        <v>44446.39723015046</v>
      </c>
      <c r="B781" s="4" t="s">
        <v>4660</v>
      </c>
      <c r="C781" s="4" t="s">
        <v>4661</v>
      </c>
      <c r="D781" s="5" t="s">
        <v>4662</v>
      </c>
      <c r="E781" s="4" t="s">
        <v>5</v>
      </c>
      <c r="F781" s="4" t="s">
        <v>70</v>
      </c>
      <c r="H781" s="4" t="s">
        <v>4663</v>
      </c>
      <c r="I781" s="4" t="s">
        <v>4664</v>
      </c>
      <c r="J781" s="6" t="s">
        <v>4665</v>
      </c>
      <c r="K781" s="7" t="str">
        <f>HYPERLINK("https://drive.google.com/file/d/1bmq_SiVbpMbOyzwMvLLXQefd013yJtp3/view?usp=drivesdk","JOKO WARDI, SP. MMA")</f>
        <v>JOKO WARDI, SP. MMA</v>
      </c>
      <c r="L781" s="4" t="s">
        <v>4116</v>
      </c>
    </row>
    <row r="782">
      <c r="A782" s="3">
        <v>44446.39723130787</v>
      </c>
      <c r="B782" s="4" t="s">
        <v>4666</v>
      </c>
      <c r="C782" s="4" t="s">
        <v>4667</v>
      </c>
      <c r="D782" s="5" t="s">
        <v>4668</v>
      </c>
      <c r="E782" s="4" t="s">
        <v>5</v>
      </c>
      <c r="F782" s="4" t="s">
        <v>70</v>
      </c>
      <c r="H782" s="4" t="s">
        <v>4669</v>
      </c>
      <c r="I782" s="4" t="s">
        <v>4670</v>
      </c>
      <c r="J782" s="6" t="s">
        <v>4671</v>
      </c>
      <c r="K782" s="7" t="str">
        <f>HYPERLINK("https://drive.google.com/file/d/1XUAi9diAJlgIkZqH5zDvSNdbfrt16nhr/view?usp=drivesdk","Desy Marlia Ullu, SP")</f>
        <v>Desy Marlia Ullu, SP</v>
      </c>
      <c r="L782" s="4" t="s">
        <v>4116</v>
      </c>
    </row>
    <row r="783">
      <c r="A783" s="3">
        <v>44446.397273263894</v>
      </c>
      <c r="B783" s="4" t="s">
        <v>3539</v>
      </c>
      <c r="C783" s="4" t="s">
        <v>3540</v>
      </c>
      <c r="D783" s="4" t="s">
        <v>3541</v>
      </c>
      <c r="E783" s="4" t="s">
        <v>6</v>
      </c>
      <c r="F783" s="4" t="s">
        <v>1306</v>
      </c>
      <c r="G783" s="4" t="s">
        <v>1306</v>
      </c>
      <c r="H783" s="4" t="s">
        <v>318</v>
      </c>
      <c r="I783" s="4" t="s">
        <v>4672</v>
      </c>
      <c r="J783" s="6" t="s">
        <v>4673</v>
      </c>
      <c r="K783" s="7" t="str">
        <f>HYPERLINK("https://drive.google.com/file/d/1wad2asuqSlEVfXS9eXYUGJqFiwnjfTeQ/view?usp=drivesdk","Tirta Haria Ginanjar, ST., MP")</f>
        <v>Tirta Haria Ginanjar, ST., MP</v>
      </c>
      <c r="L783" s="4" t="s">
        <v>4116</v>
      </c>
    </row>
    <row r="784">
      <c r="A784" s="3">
        <v>44446.39729337963</v>
      </c>
      <c r="B784" s="4" t="s">
        <v>4674</v>
      </c>
      <c r="C784" s="4" t="s">
        <v>242</v>
      </c>
      <c r="D784" s="5" t="s">
        <v>243</v>
      </c>
      <c r="E784" s="4" t="s">
        <v>6</v>
      </c>
      <c r="F784" s="4" t="s">
        <v>4675</v>
      </c>
      <c r="G784" s="4" t="s">
        <v>4675</v>
      </c>
      <c r="H784" s="4" t="s">
        <v>4676</v>
      </c>
      <c r="I784" s="4" t="s">
        <v>4677</v>
      </c>
      <c r="J784" s="6" t="s">
        <v>4678</v>
      </c>
      <c r="K784" s="7" t="str">
        <f>HYPERLINK("https://drive.google.com/file/d/1tWsys5wCTE079ZShH5Le-SVOeBZN8Otd/view?usp=drivesdk","Rahmah, SP.,MSi")</f>
        <v>Rahmah, SP.,MSi</v>
      </c>
      <c r="L784" s="4" t="s">
        <v>4116</v>
      </c>
    </row>
    <row r="785">
      <c r="A785" s="3">
        <v>44446.39731047454</v>
      </c>
      <c r="B785" s="4" t="s">
        <v>4679</v>
      </c>
      <c r="C785" s="4" t="s">
        <v>4680</v>
      </c>
      <c r="D785" s="5" t="s">
        <v>4681</v>
      </c>
      <c r="E785" s="4" t="s">
        <v>6</v>
      </c>
      <c r="G785" s="4" t="s">
        <v>122</v>
      </c>
      <c r="H785" s="4" t="s">
        <v>4682</v>
      </c>
      <c r="I785" s="4" t="s">
        <v>4683</v>
      </c>
      <c r="J785" s="6" t="s">
        <v>4684</v>
      </c>
      <c r="K785" s="7" t="str">
        <f>HYPERLINK("https://drive.google.com/file/d/18b6Ffanx1s2ioz8JPaVUgZk4_OQN8cMv/view?usp=drivesdk","AGUS EKO PURNOMO")</f>
        <v>AGUS EKO PURNOMO</v>
      </c>
      <c r="L785" s="4" t="s">
        <v>4116</v>
      </c>
    </row>
    <row r="786">
      <c r="A786" s="3">
        <v>44446.3974159375</v>
      </c>
      <c r="B786" s="4" t="s">
        <v>1670</v>
      </c>
      <c r="C786" s="4" t="s">
        <v>1671</v>
      </c>
      <c r="D786" s="5" t="s">
        <v>1672</v>
      </c>
      <c r="E786" s="4" t="s">
        <v>6</v>
      </c>
      <c r="G786" s="4" t="s">
        <v>1673</v>
      </c>
      <c r="H786" s="4" t="s">
        <v>318</v>
      </c>
      <c r="I786" s="4" t="s">
        <v>4685</v>
      </c>
      <c r="J786" s="6" t="s">
        <v>4686</v>
      </c>
      <c r="K786" s="7" t="str">
        <f>HYPERLINK("https://drive.google.com/file/d/1582BpcaNg_Lp63OWOFJQtAd9YvBPOZ64/view?usp=drivesdk","MEILINDA SAHEA")</f>
        <v>MEILINDA SAHEA</v>
      </c>
      <c r="L786" s="4" t="s">
        <v>4116</v>
      </c>
    </row>
    <row r="787">
      <c r="A787" s="3">
        <v>44446.39749646991</v>
      </c>
      <c r="B787" s="4" t="s">
        <v>4687</v>
      </c>
      <c r="C787" s="4" t="s">
        <v>4688</v>
      </c>
      <c r="D787" s="5" t="s">
        <v>4689</v>
      </c>
      <c r="E787" s="4" t="s">
        <v>5</v>
      </c>
      <c r="F787" s="4" t="s">
        <v>70</v>
      </c>
      <c r="H787" s="4" t="s">
        <v>4690</v>
      </c>
      <c r="I787" s="4" t="s">
        <v>4691</v>
      </c>
      <c r="J787" s="6" t="s">
        <v>4692</v>
      </c>
      <c r="K787" s="7" t="str">
        <f>HYPERLINK("https://drive.google.com/file/d/11WtHcANqWzoaww_7AHlcCsH5k3sRFN0A/view?usp=drivesdk","IR.ADRIANA BIRE,M.Sc")</f>
        <v>IR.ADRIANA BIRE,M.Sc</v>
      </c>
      <c r="L787" s="4" t="s">
        <v>4116</v>
      </c>
    </row>
    <row r="788">
      <c r="A788" s="3">
        <v>44446.397511400464</v>
      </c>
      <c r="B788" s="4" t="s">
        <v>4693</v>
      </c>
      <c r="C788" s="4" t="s">
        <v>4694</v>
      </c>
      <c r="D788" s="5" t="s">
        <v>4695</v>
      </c>
      <c r="E788" s="4" t="s">
        <v>5</v>
      </c>
      <c r="F788" s="4" t="s">
        <v>70</v>
      </c>
      <c r="H788" s="4" t="s">
        <v>4696</v>
      </c>
      <c r="I788" s="4" t="s">
        <v>4697</v>
      </c>
      <c r="J788" s="6" t="s">
        <v>4698</v>
      </c>
      <c r="K788" s="7" t="str">
        <f>HYPERLINK("https://drive.google.com/file/d/1m7KOfw0PCTZiVTCIZv6MNIFvOfmWA3_X/view?usp=drivesdk","RONA FITRI HASIBUAN, A.Md")</f>
        <v>RONA FITRI HASIBUAN, A.Md</v>
      </c>
      <c r="L788" s="4" t="s">
        <v>4116</v>
      </c>
    </row>
    <row r="789">
      <c r="A789" s="3">
        <v>44446.39751755787</v>
      </c>
      <c r="B789" s="4" t="s">
        <v>4699</v>
      </c>
      <c r="C789" s="4" t="s">
        <v>4700</v>
      </c>
      <c r="D789" s="5" t="s">
        <v>4701</v>
      </c>
      <c r="E789" s="4" t="s">
        <v>5</v>
      </c>
      <c r="F789" s="4" t="s">
        <v>70</v>
      </c>
      <c r="H789" s="4" t="s">
        <v>4702</v>
      </c>
      <c r="I789" s="4" t="s">
        <v>4703</v>
      </c>
      <c r="J789" s="6" t="s">
        <v>4704</v>
      </c>
      <c r="K789" s="7" t="str">
        <f>HYPERLINK("https://drive.google.com/file/d/14O5OLgKW9_-PP2_UcasSlcS8x3nndvpk/view?usp=drivesdk","ARIES RACHMAN WIDODO")</f>
        <v>ARIES RACHMAN WIDODO</v>
      </c>
      <c r="L789" s="4" t="s">
        <v>4116</v>
      </c>
    </row>
    <row r="790">
      <c r="A790" s="3">
        <v>44446.39752056713</v>
      </c>
      <c r="B790" s="4" t="s">
        <v>4705</v>
      </c>
      <c r="C790" s="4" t="s">
        <v>4706</v>
      </c>
      <c r="D790" s="5" t="s">
        <v>4707</v>
      </c>
      <c r="E790" s="4" t="s">
        <v>6</v>
      </c>
      <c r="F790" s="4" t="s">
        <v>122</v>
      </c>
      <c r="G790" s="4" t="s">
        <v>122</v>
      </c>
      <c r="H790" s="4" t="s">
        <v>4708</v>
      </c>
      <c r="I790" s="4" t="s">
        <v>4709</v>
      </c>
      <c r="J790" s="6" t="s">
        <v>4710</v>
      </c>
      <c r="K790" s="7" t="str">
        <f>HYPERLINK("https://drive.google.com/file/d/195uEWbNnS8BNSdYHwLfVSQfGSW9GQiSx/view?usp=drivesdk","Habiburrahman")</f>
        <v>Habiburrahman</v>
      </c>
      <c r="L790" s="4" t="s">
        <v>4116</v>
      </c>
    </row>
    <row r="791">
      <c r="A791" s="3">
        <v>44446.39752208334</v>
      </c>
      <c r="B791" s="4" t="s">
        <v>4711</v>
      </c>
      <c r="C791" s="4" t="s">
        <v>4712</v>
      </c>
      <c r="D791" s="5" t="s">
        <v>4713</v>
      </c>
      <c r="E791" s="4" t="s">
        <v>6</v>
      </c>
      <c r="G791" s="4" t="s">
        <v>92</v>
      </c>
      <c r="H791" s="4" t="s">
        <v>4714</v>
      </c>
      <c r="I791" s="4" t="s">
        <v>4715</v>
      </c>
      <c r="J791" s="6" t="s">
        <v>4716</v>
      </c>
      <c r="K791" s="7" t="str">
        <f>HYPERLINK("https://drive.google.com/file/d/1TnPmHxR5uHO0ph45CupLfihrkBEGoKok/view?usp=drivesdk","I Ketut Latra")</f>
        <v>I Ketut Latra</v>
      </c>
      <c r="L791" s="4" t="s">
        <v>4138</v>
      </c>
    </row>
    <row r="792">
      <c r="A792" s="3">
        <v>44446.39761724537</v>
      </c>
      <c r="B792" s="4" t="s">
        <v>4717</v>
      </c>
      <c r="C792" s="4" t="s">
        <v>4718</v>
      </c>
      <c r="D792" s="4" t="s">
        <v>4719</v>
      </c>
      <c r="E792" s="4" t="s">
        <v>5</v>
      </c>
      <c r="F792" s="4" t="s">
        <v>70</v>
      </c>
      <c r="H792" s="4" t="s">
        <v>4720</v>
      </c>
      <c r="I792" s="4" t="s">
        <v>4721</v>
      </c>
      <c r="J792" s="6" t="s">
        <v>4722</v>
      </c>
      <c r="K792" s="7" t="str">
        <f>HYPERLINK("https://drive.google.com/file/d/1GFjVaRII1-m4VOvnKFGe_zzPkxo8tZU_/view?usp=drivesdk","MUKRIB,SP.MMA")</f>
        <v>MUKRIB,SP.MMA</v>
      </c>
      <c r="L792" s="4" t="s">
        <v>4116</v>
      </c>
    </row>
    <row r="793">
      <c r="A793" s="3">
        <v>44446.397630520834</v>
      </c>
      <c r="B793" s="4" t="s">
        <v>4723</v>
      </c>
      <c r="C793" s="4" t="s">
        <v>4724</v>
      </c>
      <c r="D793" s="5" t="s">
        <v>4725</v>
      </c>
      <c r="E793" s="4" t="s">
        <v>6</v>
      </c>
      <c r="G793" s="4" t="s">
        <v>92</v>
      </c>
      <c r="H793" s="4" t="s">
        <v>4726</v>
      </c>
      <c r="I793" s="4" t="s">
        <v>4727</v>
      </c>
      <c r="J793" s="6" t="s">
        <v>4728</v>
      </c>
      <c r="K793" s="7" t="str">
        <f>HYPERLINK("https://drive.google.com/file/d/1ZzAd4cDlyG-TQ_ce6WmAQNKjImVU9yoh/view?usp=drivesdk","Bambang Hartawan ")</f>
        <v>Bambang Hartawan </v>
      </c>
      <c r="L793" s="4" t="s">
        <v>4729</v>
      </c>
    </row>
    <row r="794">
      <c r="A794" s="3">
        <v>44446.39772434028</v>
      </c>
      <c r="B794" s="4" t="s">
        <v>4730</v>
      </c>
      <c r="C794" s="4" t="s">
        <v>4731</v>
      </c>
      <c r="D794" s="5" t="s">
        <v>4732</v>
      </c>
      <c r="E794" s="4" t="s">
        <v>5</v>
      </c>
      <c r="F794" s="4" t="s">
        <v>70</v>
      </c>
      <c r="H794" s="4" t="s">
        <v>130</v>
      </c>
      <c r="I794" s="4" t="s">
        <v>4733</v>
      </c>
      <c r="J794" s="6" t="s">
        <v>4734</v>
      </c>
      <c r="K794" s="7" t="str">
        <f>HYPERLINK("https://drive.google.com/file/d/1MXqSPPs4F79vif_Ceugd2zfEZnbx_GFj/view?usp=drivesdk","Tatik sp")</f>
        <v>Tatik sp</v>
      </c>
      <c r="L794" s="4" t="s">
        <v>4116</v>
      </c>
    </row>
    <row r="795">
      <c r="A795" s="3">
        <v>44446.397724814815</v>
      </c>
      <c r="B795" s="4" t="s">
        <v>4735</v>
      </c>
      <c r="C795" s="4" t="s">
        <v>4736</v>
      </c>
      <c r="D795" s="5" t="s">
        <v>4737</v>
      </c>
      <c r="E795" s="4" t="s">
        <v>6</v>
      </c>
      <c r="G795" s="4" t="s">
        <v>282</v>
      </c>
      <c r="H795" s="4" t="s">
        <v>4738</v>
      </c>
      <c r="I795" s="4" t="s">
        <v>4739</v>
      </c>
      <c r="J795" s="6" t="s">
        <v>4740</v>
      </c>
      <c r="K795" s="7" t="str">
        <f>HYPERLINK("https://drive.google.com/file/d/1IO0fkKBeDpnvVjH8MOMUBl3Q_NQp79h2/view?usp=drivesdk","RUSLAN ALFIANTO")</f>
        <v>RUSLAN ALFIANTO</v>
      </c>
      <c r="L795" s="4" t="s">
        <v>4138</v>
      </c>
    </row>
    <row r="796">
      <c r="A796" s="3">
        <v>44446.397870127315</v>
      </c>
      <c r="B796" s="4" t="s">
        <v>4741</v>
      </c>
      <c r="C796" s="4" t="s">
        <v>4742</v>
      </c>
      <c r="D796" s="5" t="s">
        <v>4743</v>
      </c>
      <c r="E796" s="4" t="s">
        <v>5</v>
      </c>
      <c r="F796" s="4" t="s">
        <v>70</v>
      </c>
      <c r="H796" s="4" t="s">
        <v>1266</v>
      </c>
      <c r="I796" s="4" t="s">
        <v>4744</v>
      </c>
      <c r="J796" s="6" t="s">
        <v>4745</v>
      </c>
      <c r="K796" s="7" t="str">
        <f>HYPERLINK("https://drive.google.com/file/d/110sTpm5Jr7WDp7sp2osVIOZT1lgB-rAy/view?usp=drivesdk","Ata Nasrullah, S.Pt")</f>
        <v>Ata Nasrullah, S.Pt</v>
      </c>
      <c r="L796" s="4" t="s">
        <v>4138</v>
      </c>
    </row>
    <row r="797">
      <c r="A797" s="3">
        <v>44446.397887060186</v>
      </c>
      <c r="B797" s="4" t="s">
        <v>4746</v>
      </c>
      <c r="C797" s="4" t="s">
        <v>4747</v>
      </c>
      <c r="D797" s="5" t="s">
        <v>4748</v>
      </c>
      <c r="E797" s="4" t="s">
        <v>5</v>
      </c>
      <c r="F797" s="4" t="s">
        <v>70</v>
      </c>
      <c r="I797" s="4" t="s">
        <v>4749</v>
      </c>
      <c r="J797" s="6" t="s">
        <v>4750</v>
      </c>
      <c r="K797" s="7" t="str">
        <f>HYPERLINK("https://drive.google.com/file/d/1C5LXIUxCQzI9EEmZw_RKdu88FKF6wif8/view?usp=drivesdk","Osvianeode Farry La Putju, SP")</f>
        <v>Osvianeode Farry La Putju, SP</v>
      </c>
      <c r="L797" s="4" t="s">
        <v>4138</v>
      </c>
    </row>
    <row r="798">
      <c r="A798" s="3">
        <v>44446.397914305555</v>
      </c>
      <c r="B798" s="4" t="s">
        <v>4751</v>
      </c>
      <c r="C798" s="4" t="s">
        <v>4752</v>
      </c>
      <c r="D798" s="5" t="s">
        <v>4753</v>
      </c>
      <c r="E798" s="4" t="s">
        <v>5</v>
      </c>
      <c r="F798" s="4" t="s">
        <v>15</v>
      </c>
      <c r="H798" s="4" t="s">
        <v>4754</v>
      </c>
      <c r="I798" s="4" t="s">
        <v>4755</v>
      </c>
      <c r="J798" s="6" t="s">
        <v>4756</v>
      </c>
      <c r="K798" s="7" t="str">
        <f>HYPERLINK("https://drive.google.com/file/d/1487owYXmOlPRT4Bp5l8Hj3rOKNEa3_O7/view?usp=drivesdk","Ir. Mimi Lindayanti")</f>
        <v>Ir. Mimi Lindayanti</v>
      </c>
      <c r="L798" s="4" t="s">
        <v>4138</v>
      </c>
    </row>
    <row r="799">
      <c r="A799" s="3">
        <v>44446.39798891204</v>
      </c>
      <c r="B799" s="4" t="s">
        <v>4757</v>
      </c>
      <c r="C799" s="4" t="s">
        <v>4758</v>
      </c>
      <c r="D799" s="5" t="s">
        <v>4759</v>
      </c>
      <c r="E799" s="4" t="s">
        <v>5</v>
      </c>
      <c r="F799" s="4" t="s">
        <v>1272</v>
      </c>
      <c r="H799" s="4" t="s">
        <v>4760</v>
      </c>
      <c r="I799" s="4" t="s">
        <v>4761</v>
      </c>
      <c r="J799" s="6" t="s">
        <v>4762</v>
      </c>
      <c r="K799" s="7" t="str">
        <f>HYPERLINK("https://drive.google.com/file/d/1wHtm5oRwdw0Q4wxxNInifpAs6XoVJuhl/view?usp=drivesdk","Deni Emilda")</f>
        <v>Deni Emilda</v>
      </c>
      <c r="L799" s="4" t="s">
        <v>4138</v>
      </c>
    </row>
    <row r="800">
      <c r="A800" s="3">
        <v>44446.398050034724</v>
      </c>
      <c r="B800" s="4" t="s">
        <v>4763</v>
      </c>
      <c r="C800" s="4" t="s">
        <v>4764</v>
      </c>
      <c r="D800" s="5" t="s">
        <v>4765</v>
      </c>
      <c r="E800" s="4" t="s">
        <v>5</v>
      </c>
      <c r="F800" s="4" t="s">
        <v>70</v>
      </c>
      <c r="H800" s="4" t="s">
        <v>3105</v>
      </c>
      <c r="I800" s="4" t="s">
        <v>4766</v>
      </c>
      <c r="J800" s="6" t="s">
        <v>4767</v>
      </c>
      <c r="K800" s="7" t="str">
        <f>HYPERLINK("https://drive.google.com/file/d/1Nw3I1zJSElexaBq0yk96omYsyFA3MnR3/view?usp=drivesdk","Khotimah")</f>
        <v>Khotimah</v>
      </c>
      <c r="L800" s="4" t="s">
        <v>4138</v>
      </c>
    </row>
    <row r="801">
      <c r="A801" s="3">
        <v>44446.39807159722</v>
      </c>
      <c r="B801" s="4" t="s">
        <v>4768</v>
      </c>
      <c r="C801" s="4" t="s">
        <v>4769</v>
      </c>
      <c r="D801" s="5" t="s">
        <v>4770</v>
      </c>
      <c r="E801" s="4" t="s">
        <v>5</v>
      </c>
      <c r="F801" s="4" t="s">
        <v>70</v>
      </c>
      <c r="H801" s="4" t="s">
        <v>48</v>
      </c>
      <c r="I801" s="4" t="s">
        <v>4771</v>
      </c>
      <c r="J801" s="6" t="s">
        <v>4772</v>
      </c>
      <c r="K801" s="7" t="str">
        <f>HYPERLINK("https://drive.google.com/file/d/1sm3oencSBkeo4pwhrBbmvB5PVHgMOxoj/view?usp=drivesdk","MURTINI,SP")</f>
        <v>MURTINI,SP</v>
      </c>
      <c r="L801" s="4" t="s">
        <v>4138</v>
      </c>
    </row>
    <row r="802">
      <c r="A802" s="3">
        <v>44446.39811743055</v>
      </c>
      <c r="B802" s="4" t="s">
        <v>4773</v>
      </c>
      <c r="C802" s="4" t="s">
        <v>4774</v>
      </c>
      <c r="D802" s="5" t="s">
        <v>4775</v>
      </c>
      <c r="E802" s="4" t="s">
        <v>5</v>
      </c>
      <c r="F802" s="4" t="s">
        <v>70</v>
      </c>
      <c r="H802" s="4" t="s">
        <v>4776</v>
      </c>
      <c r="I802" s="4" t="s">
        <v>4777</v>
      </c>
      <c r="J802" s="6" t="s">
        <v>4778</v>
      </c>
      <c r="K802" s="7" t="str">
        <f>HYPERLINK("https://drive.google.com/file/d/14O80deg-w1bcHa9iGfJJC8bK91_55eEx/view?usp=drivesdk","AMONG WIBOWO, SP, MMA")</f>
        <v>AMONG WIBOWO, SP, MMA</v>
      </c>
      <c r="L802" s="4" t="s">
        <v>4138</v>
      </c>
    </row>
    <row r="803">
      <c r="A803" s="3">
        <v>44446.39816645833</v>
      </c>
      <c r="B803" s="4" t="s">
        <v>4779</v>
      </c>
      <c r="C803" s="4" t="s">
        <v>4780</v>
      </c>
      <c r="D803" s="5" t="s">
        <v>4781</v>
      </c>
      <c r="E803" s="4" t="s">
        <v>5</v>
      </c>
      <c r="H803" s="4" t="s">
        <v>1881</v>
      </c>
      <c r="I803" s="4" t="s">
        <v>4782</v>
      </c>
      <c r="J803" s="6" t="s">
        <v>4783</v>
      </c>
      <c r="K803" s="7" t="str">
        <f>HYPERLINK("https://drive.google.com/file/d/1CY3cfk0cvSATpg1bK__KY7L_H2NdSSlL/view?usp=drivesdk","Rissya Dewi Kusumawati, SP")</f>
        <v>Rissya Dewi Kusumawati, SP</v>
      </c>
      <c r="L803" s="4" t="s">
        <v>4138</v>
      </c>
    </row>
    <row r="804">
      <c r="A804" s="3">
        <v>44446.398202199074</v>
      </c>
      <c r="B804" s="4" t="s">
        <v>4784</v>
      </c>
      <c r="C804" s="4" t="s">
        <v>4785</v>
      </c>
      <c r="D804" s="5" t="s">
        <v>4786</v>
      </c>
      <c r="E804" s="4" t="s">
        <v>5</v>
      </c>
      <c r="F804" s="4" t="s">
        <v>4787</v>
      </c>
      <c r="H804" s="4" t="s">
        <v>1867</v>
      </c>
      <c r="I804" s="4" t="s">
        <v>4788</v>
      </c>
      <c r="J804" s="6" t="s">
        <v>4789</v>
      </c>
      <c r="K804" s="7" t="str">
        <f>HYPERLINK("https://drive.google.com/file/d/1FvhsFXoXTukXh28aM04iKfFBxGiVEawU/view?usp=drivesdk","ERNIE RAHMAWATY, SP")</f>
        <v>ERNIE RAHMAWATY, SP</v>
      </c>
      <c r="L804" s="4" t="s">
        <v>4138</v>
      </c>
    </row>
    <row r="805">
      <c r="A805" s="3">
        <v>44446.39822982639</v>
      </c>
      <c r="B805" s="4" t="s">
        <v>4790</v>
      </c>
      <c r="C805" s="4" t="s">
        <v>4791</v>
      </c>
      <c r="D805" s="5" t="s">
        <v>4792</v>
      </c>
      <c r="E805" s="4" t="s">
        <v>6</v>
      </c>
      <c r="G805" s="4" t="s">
        <v>92</v>
      </c>
      <c r="H805" s="4" t="s">
        <v>4793</v>
      </c>
      <c r="I805" s="4" t="s">
        <v>4794</v>
      </c>
      <c r="J805" s="6" t="s">
        <v>4795</v>
      </c>
      <c r="K805" s="7" t="str">
        <f>HYPERLINK("https://drive.google.com/file/d/19ojElrUr6mUSG5EtEGybmvFBjoO4UsNr/view?usp=drivesdk","Nirsam, S.Si.")</f>
        <v>Nirsam, S.Si.</v>
      </c>
      <c r="L805" s="4" t="s">
        <v>4138</v>
      </c>
    </row>
    <row r="806">
      <c r="A806" s="3">
        <v>44446.398239629634</v>
      </c>
      <c r="B806" s="4" t="s">
        <v>4796</v>
      </c>
      <c r="C806" s="4" t="s">
        <v>4797</v>
      </c>
      <c r="D806" s="5" t="s">
        <v>4798</v>
      </c>
      <c r="E806" s="4" t="s">
        <v>5</v>
      </c>
      <c r="F806" s="4" t="s">
        <v>4799</v>
      </c>
      <c r="H806" s="4" t="s">
        <v>4800</v>
      </c>
      <c r="I806" s="4" t="s">
        <v>4801</v>
      </c>
      <c r="J806" s="6" t="s">
        <v>4802</v>
      </c>
      <c r="K806" s="7" t="str">
        <f>HYPERLINK("https://drive.google.com/file/d/1DexNgqQcF9cdFE2MMnKo3kiioTbG_veg/view?usp=drivesdk","Ramlawati")</f>
        <v>Ramlawati</v>
      </c>
      <c r="L806" s="4" t="s">
        <v>4138</v>
      </c>
    </row>
    <row r="807">
      <c r="A807" s="3">
        <v>44446.39826578704</v>
      </c>
      <c r="B807" s="4" t="s">
        <v>4803</v>
      </c>
      <c r="C807" s="4" t="s">
        <v>4804</v>
      </c>
      <c r="D807" s="5" t="s">
        <v>4805</v>
      </c>
      <c r="E807" s="4" t="s">
        <v>6</v>
      </c>
      <c r="F807" s="4" t="s">
        <v>122</v>
      </c>
      <c r="G807" s="4" t="s">
        <v>122</v>
      </c>
      <c r="H807" s="4" t="s">
        <v>4806</v>
      </c>
      <c r="I807" s="4" t="s">
        <v>4807</v>
      </c>
      <c r="J807" s="6" t="s">
        <v>4808</v>
      </c>
      <c r="K807" s="7" t="str">
        <f>HYPERLINK("https://drive.google.com/file/d/17n84DcgVDQ9SwkV5gzNVNgD9Sba5RrRb/view?usp=drivesdk","Saskia Helen Puspita")</f>
        <v>Saskia Helen Puspita</v>
      </c>
      <c r="L807" s="4" t="s">
        <v>4162</v>
      </c>
    </row>
    <row r="808">
      <c r="A808" s="3">
        <v>44446.398301469904</v>
      </c>
      <c r="B808" s="4" t="s">
        <v>4809</v>
      </c>
      <c r="C808" s="4" t="s">
        <v>4810</v>
      </c>
      <c r="D808" s="4">
        <v>6.2811973039E10</v>
      </c>
      <c r="E808" s="4" t="s">
        <v>6</v>
      </c>
      <c r="G808" s="4" t="s">
        <v>4811</v>
      </c>
      <c r="H808" s="4" t="s">
        <v>4812</v>
      </c>
      <c r="I808" s="4" t="s">
        <v>4813</v>
      </c>
      <c r="J808" s="6" t="s">
        <v>4814</v>
      </c>
      <c r="K808" s="7" t="str">
        <f>HYPERLINK("https://drive.google.com/file/d/1ah1zNeuvJPenTZczFNRGASm5ahLiDGJ0/view?usp=drivesdk","Drs. Arie Gunawan")</f>
        <v>Drs. Arie Gunawan</v>
      </c>
      <c r="L808" s="4" t="s">
        <v>4138</v>
      </c>
    </row>
    <row r="809">
      <c r="A809" s="3">
        <v>44446.39856202547</v>
      </c>
      <c r="B809" s="4" t="s">
        <v>4815</v>
      </c>
      <c r="C809" s="4" t="s">
        <v>4816</v>
      </c>
      <c r="D809" s="5" t="s">
        <v>4817</v>
      </c>
      <c r="E809" s="4" t="s">
        <v>6</v>
      </c>
      <c r="F809" s="4" t="s">
        <v>55</v>
      </c>
      <c r="G809" s="4" t="s">
        <v>282</v>
      </c>
      <c r="H809" s="4" t="s">
        <v>4818</v>
      </c>
      <c r="I809" s="4" t="s">
        <v>4819</v>
      </c>
      <c r="J809" s="6" t="s">
        <v>4820</v>
      </c>
      <c r="K809" s="7" t="str">
        <f>HYPERLINK("https://drive.google.com/file/d/1nKzb52OIVgzjCv5UTi7PP_SAKLxtaLxY/view?usp=drivesdk","Ferisman Tindaon")</f>
        <v>Ferisman Tindaon</v>
      </c>
      <c r="L809" s="4" t="s">
        <v>4162</v>
      </c>
    </row>
    <row r="810">
      <c r="A810" s="3">
        <v>44446.3986180787</v>
      </c>
      <c r="B810" s="4" t="s">
        <v>4821</v>
      </c>
      <c r="C810" s="4" t="s">
        <v>4822</v>
      </c>
      <c r="D810" s="5" t="s">
        <v>4823</v>
      </c>
      <c r="E810" s="4" t="s">
        <v>5</v>
      </c>
      <c r="F810" s="4" t="s">
        <v>31</v>
      </c>
      <c r="H810" s="4" t="s">
        <v>4824</v>
      </c>
      <c r="I810" s="4" t="s">
        <v>4825</v>
      </c>
      <c r="J810" s="6" t="s">
        <v>4826</v>
      </c>
      <c r="K810" s="7" t="str">
        <f>HYPERLINK("https://drive.google.com/file/d/1yb8FTmckQ6aOxp7i-N7jbJE2Nk4cElkZ/view?usp=drivesdk","Hotman Fajar Simanjuntak")</f>
        <v>Hotman Fajar Simanjuntak</v>
      </c>
      <c r="L810" s="4" t="s">
        <v>4162</v>
      </c>
    </row>
    <row r="811">
      <c r="A811" s="3">
        <v>44446.39863365741</v>
      </c>
      <c r="B811" s="4" t="s">
        <v>4827</v>
      </c>
      <c r="C811" s="4" t="s">
        <v>4828</v>
      </c>
      <c r="D811" s="5" t="s">
        <v>4829</v>
      </c>
      <c r="E811" s="4" t="s">
        <v>5</v>
      </c>
      <c r="F811" s="4" t="s">
        <v>15</v>
      </c>
      <c r="I811" s="4" t="s">
        <v>4830</v>
      </c>
      <c r="J811" s="6" t="s">
        <v>4831</v>
      </c>
      <c r="K811" s="7" t="str">
        <f>HYPERLINK("https://drive.google.com/file/d/1GGX8md4r59kGcBMH8I6gsvMNInrbn9RV/view?usp=drivesdk","Elsa Thessia Yeneva")</f>
        <v>Elsa Thessia Yeneva</v>
      </c>
      <c r="L811" s="4" t="s">
        <v>4162</v>
      </c>
    </row>
    <row r="812">
      <c r="A812" s="3">
        <v>44446.398692511575</v>
      </c>
      <c r="B812" s="4" t="s">
        <v>4832</v>
      </c>
      <c r="C812" s="4" t="s">
        <v>4833</v>
      </c>
      <c r="D812" s="5" t="s">
        <v>4834</v>
      </c>
      <c r="E812" s="4" t="s">
        <v>5</v>
      </c>
      <c r="F812" s="4" t="s">
        <v>70</v>
      </c>
      <c r="H812" s="4" t="s">
        <v>4835</v>
      </c>
      <c r="I812" s="4" t="s">
        <v>4836</v>
      </c>
      <c r="J812" s="6" t="s">
        <v>4837</v>
      </c>
      <c r="K812" s="7" t="str">
        <f>HYPERLINK("https://drive.google.com/file/d/1vJNLOqznBqRRYtQ-ndNBai8KqrW0Ug1k/view?usp=drivesdk","Kostia Mulyana, SST")</f>
        <v>Kostia Mulyana, SST</v>
      </c>
      <c r="L812" s="4" t="s">
        <v>4162</v>
      </c>
    </row>
    <row r="813">
      <c r="A813" s="3">
        <v>44446.39870002314</v>
      </c>
      <c r="B813" s="4" t="s">
        <v>4838</v>
      </c>
      <c r="C813" s="4" t="s">
        <v>4839</v>
      </c>
      <c r="D813" s="5" t="s">
        <v>4840</v>
      </c>
      <c r="E813" s="4" t="s">
        <v>5</v>
      </c>
      <c r="F813" s="4" t="s">
        <v>70</v>
      </c>
      <c r="H813" s="4" t="s">
        <v>4841</v>
      </c>
      <c r="I813" s="4" t="s">
        <v>4842</v>
      </c>
      <c r="J813" s="6" t="s">
        <v>4843</v>
      </c>
      <c r="K813" s="1" t="str">
        <f>HYPERLINK("https://drive.google.com/file/d/1dP8PDVkkFhZ5QA-qKTZbXq-OYqHMJcpO/view?usp=drivesdk";"ALDRI KALE"E")</f>
        <v>#ERROR!</v>
      </c>
      <c r="L813" s="4" t="s">
        <v>4162</v>
      </c>
    </row>
    <row r="814">
      <c r="A814" s="3">
        <v>44446.398738749995</v>
      </c>
      <c r="B814" s="4" t="s">
        <v>4844</v>
      </c>
      <c r="C814" s="4" t="s">
        <v>4845</v>
      </c>
      <c r="D814" s="5" t="s">
        <v>4846</v>
      </c>
      <c r="E814" s="4" t="s">
        <v>5</v>
      </c>
      <c r="F814" s="4" t="s">
        <v>70</v>
      </c>
      <c r="H814" s="4" t="s">
        <v>4847</v>
      </c>
      <c r="I814" s="4" t="s">
        <v>4848</v>
      </c>
      <c r="J814" s="6" t="s">
        <v>4849</v>
      </c>
      <c r="K814" s="7" t="str">
        <f>HYPERLINK("https://drive.google.com/file/d/1AoAYtTXmnIIAgsExWU6q0505FOCNyroi/view?usp=drivesdk","Buyung Nurman, SP")</f>
        <v>Buyung Nurman, SP</v>
      </c>
      <c r="L814" s="4" t="s">
        <v>4162</v>
      </c>
    </row>
    <row r="815">
      <c r="A815" s="3">
        <v>44446.398767962964</v>
      </c>
      <c r="B815" s="4" t="s">
        <v>4850</v>
      </c>
      <c r="C815" s="4" t="s">
        <v>4851</v>
      </c>
      <c r="D815" s="5" t="s">
        <v>4852</v>
      </c>
      <c r="E815" s="4" t="s">
        <v>5</v>
      </c>
      <c r="F815" s="4" t="s">
        <v>70</v>
      </c>
      <c r="H815" s="4" t="s">
        <v>4853</v>
      </c>
      <c r="I815" s="4" t="s">
        <v>4854</v>
      </c>
      <c r="J815" s="6" t="s">
        <v>4855</v>
      </c>
      <c r="K815" s="7" t="str">
        <f>HYPERLINK("https://drive.google.com/file/d/1hvs-oq-PXFb7kwdJvTpFDoBfdQ3wLPA8/view?usp=drivesdk","SUTINI, S. Hut")</f>
        <v>SUTINI, S. Hut</v>
      </c>
      <c r="L815" s="4" t="s">
        <v>4162</v>
      </c>
    </row>
    <row r="816">
      <c r="A816" s="3">
        <v>44446.39879197917</v>
      </c>
      <c r="B816" s="4" t="s">
        <v>4856</v>
      </c>
      <c r="C816" s="4" t="s">
        <v>4857</v>
      </c>
      <c r="D816" s="5" t="s">
        <v>4858</v>
      </c>
      <c r="E816" s="4" t="s">
        <v>5</v>
      </c>
      <c r="F816" s="4" t="s">
        <v>70</v>
      </c>
      <c r="H816" s="4" t="s">
        <v>4859</v>
      </c>
      <c r="I816" s="4" t="s">
        <v>4860</v>
      </c>
      <c r="J816" s="6" t="s">
        <v>4861</v>
      </c>
      <c r="K816" s="7" t="str">
        <f>HYPERLINK("https://drive.google.com/file/d/1lksLEITmSR3hlJ9AgutJMnxKEjTJigJU/view?usp=drivesdk","Ir. Oni Ekalinda")</f>
        <v>Ir. Oni Ekalinda</v>
      </c>
      <c r="L816" s="4" t="s">
        <v>4162</v>
      </c>
    </row>
    <row r="817">
      <c r="A817" s="3">
        <v>44446.39882792824</v>
      </c>
      <c r="B817" s="4" t="s">
        <v>4862</v>
      </c>
      <c r="C817" s="4" t="s">
        <v>4863</v>
      </c>
      <c r="D817" s="5" t="s">
        <v>4864</v>
      </c>
      <c r="E817" s="4" t="s">
        <v>5</v>
      </c>
      <c r="F817" s="4" t="s">
        <v>70</v>
      </c>
      <c r="H817" s="4" t="s">
        <v>4865</v>
      </c>
      <c r="I817" s="4" t="s">
        <v>4866</v>
      </c>
      <c r="J817" s="6" t="s">
        <v>4867</v>
      </c>
      <c r="K817" s="7" t="str">
        <f>HYPERLINK("https://drive.google.com/file/d/19rakNztNeZQdp9QQQISrLOY3AbzSZCGS/view?usp=drivesdk","SAFA'AT ASRONI")</f>
        <v>SAFA'AT ASRONI</v>
      </c>
      <c r="L817" s="4" t="s">
        <v>4162</v>
      </c>
    </row>
    <row r="818">
      <c r="A818" s="3">
        <v>44446.39883917824</v>
      </c>
      <c r="B818" s="4" t="s">
        <v>4868</v>
      </c>
      <c r="C818" s="4" t="s">
        <v>4869</v>
      </c>
      <c r="D818" s="5" t="s">
        <v>4870</v>
      </c>
      <c r="E818" s="4" t="s">
        <v>5</v>
      </c>
      <c r="H818" s="4" t="s">
        <v>4871</v>
      </c>
      <c r="I818" s="4" t="s">
        <v>4872</v>
      </c>
      <c r="J818" s="6" t="s">
        <v>4873</v>
      </c>
      <c r="K818" s="7" t="str">
        <f>HYPERLINK("https://drive.google.com/file/d/13bKo1vGqOpZwkpdaSSS2KUbB80rtN6ZD/view?usp=drivesdk","MUDOFAR")</f>
        <v>MUDOFAR</v>
      </c>
      <c r="L818" s="4" t="s">
        <v>4162</v>
      </c>
    </row>
    <row r="819">
      <c r="A819" s="3">
        <v>44446.39892554398</v>
      </c>
      <c r="B819" s="4" t="s">
        <v>4874</v>
      </c>
      <c r="C819" s="4" t="s">
        <v>4875</v>
      </c>
      <c r="D819" s="5" t="s">
        <v>4876</v>
      </c>
      <c r="E819" s="4" t="s">
        <v>5</v>
      </c>
      <c r="F819" s="4" t="s">
        <v>15</v>
      </c>
      <c r="H819" s="4" t="s">
        <v>1035</v>
      </c>
      <c r="I819" s="4" t="s">
        <v>4877</v>
      </c>
      <c r="J819" s="6" t="s">
        <v>4878</v>
      </c>
      <c r="K819" s="7" t="str">
        <f>HYPERLINK("https://drive.google.com/file/d/1SoxFoRUOVjTKziAvCbCsXGFZphajdY7F/view?usp=drivesdk","Suriadin, S.TP")</f>
        <v>Suriadin, S.TP</v>
      </c>
      <c r="L819" s="4" t="s">
        <v>4162</v>
      </c>
    </row>
    <row r="820">
      <c r="A820" s="3">
        <v>44446.398929560186</v>
      </c>
      <c r="B820" s="4" t="s">
        <v>4879</v>
      </c>
      <c r="C820" s="4" t="s">
        <v>4880</v>
      </c>
      <c r="D820" s="5" t="s">
        <v>4881</v>
      </c>
      <c r="E820" s="4" t="s">
        <v>6</v>
      </c>
      <c r="F820" s="4" t="s">
        <v>70</v>
      </c>
      <c r="H820" s="4" t="s">
        <v>4882</v>
      </c>
      <c r="I820" s="4" t="s">
        <v>4883</v>
      </c>
      <c r="J820" s="6" t="s">
        <v>4884</v>
      </c>
      <c r="K820" s="7" t="str">
        <f>HYPERLINK("https://drive.google.com/file/d/1cfjCSY6WPuT65u_vrXcbJDqu_WPZvWbt/view?usp=drivesdk","Mokhamad Nur Wagianto")</f>
        <v>Mokhamad Nur Wagianto</v>
      </c>
      <c r="L820" s="4" t="s">
        <v>4188</v>
      </c>
    </row>
    <row r="821">
      <c r="A821" s="3">
        <v>44446.39915116898</v>
      </c>
      <c r="B821" s="4" t="s">
        <v>4885</v>
      </c>
      <c r="C821" s="4" t="s">
        <v>4886</v>
      </c>
      <c r="D821" s="5" t="s">
        <v>4887</v>
      </c>
      <c r="E821" s="4" t="s">
        <v>6</v>
      </c>
      <c r="G821" s="4" t="s">
        <v>92</v>
      </c>
      <c r="H821" s="4" t="s">
        <v>4888</v>
      </c>
      <c r="I821" s="4" t="s">
        <v>4889</v>
      </c>
      <c r="J821" s="6" t="s">
        <v>4890</v>
      </c>
      <c r="K821" s="7" t="str">
        <f>HYPERLINK("https://drive.google.com/file/d/1GDOf4Wbpt2lSHwYbdFQE8iFQPrxU2CZ3/view?usp=drivesdk","Jauhari")</f>
        <v>Jauhari</v>
      </c>
      <c r="L821" s="4" t="s">
        <v>4188</v>
      </c>
    </row>
    <row r="822">
      <c r="A822" s="3">
        <v>44446.39916637732</v>
      </c>
      <c r="B822" s="4" t="s">
        <v>4891</v>
      </c>
      <c r="C822" s="4" t="s">
        <v>4892</v>
      </c>
      <c r="D822" s="5" t="s">
        <v>4893</v>
      </c>
      <c r="E822" s="4" t="s">
        <v>5</v>
      </c>
      <c r="F822" s="4" t="s">
        <v>55</v>
      </c>
      <c r="H822" s="4" t="s">
        <v>870</v>
      </c>
      <c r="I822" s="4" t="s">
        <v>4894</v>
      </c>
      <c r="J822" s="6" t="s">
        <v>4895</v>
      </c>
      <c r="K822" s="7" t="str">
        <f>HYPERLINK("https://drive.google.com/file/d/1WlfODTyhm_kgnANAhRD2BEqDyeyZEXPW/view?usp=drivesdk","Enrico Syaefullah")</f>
        <v>Enrico Syaefullah</v>
      </c>
      <c r="L822" s="4" t="s">
        <v>4188</v>
      </c>
    </row>
    <row r="823">
      <c r="A823" s="3">
        <v>44446.3992158912</v>
      </c>
      <c r="B823" s="4" t="s">
        <v>4896</v>
      </c>
      <c r="C823" s="4" t="s">
        <v>2351</v>
      </c>
      <c r="D823" s="5" t="s">
        <v>2352</v>
      </c>
      <c r="E823" s="4" t="s">
        <v>5</v>
      </c>
      <c r="F823" s="4" t="s">
        <v>4897</v>
      </c>
      <c r="H823" s="4" t="s">
        <v>4898</v>
      </c>
      <c r="I823" s="4" t="s">
        <v>4899</v>
      </c>
      <c r="J823" s="6" t="s">
        <v>4900</v>
      </c>
      <c r="K823" s="7" t="str">
        <f>HYPERLINK("https://drive.google.com/file/d/1ja2UKJC6jcRKfHE_2Qc1g311z4CaIclk/view?usp=drivesdk","MEIRA SANTIKA, SP.,MM")</f>
        <v>MEIRA SANTIKA, SP.,MM</v>
      </c>
      <c r="L823" s="4" t="s">
        <v>4188</v>
      </c>
    </row>
    <row r="824">
      <c r="A824" s="3">
        <v>44446.39925918981</v>
      </c>
      <c r="B824" s="4" t="s">
        <v>4901</v>
      </c>
      <c r="C824" s="4" t="s">
        <v>4479</v>
      </c>
      <c r="D824" s="5" t="s">
        <v>4480</v>
      </c>
      <c r="E824" s="4" t="s">
        <v>5</v>
      </c>
      <c r="F824" s="4" t="s">
        <v>70</v>
      </c>
      <c r="H824" s="4" t="s">
        <v>4902</v>
      </c>
      <c r="I824" s="4" t="s">
        <v>4903</v>
      </c>
      <c r="J824" s="6" t="s">
        <v>4904</v>
      </c>
      <c r="K824" s="7" t="str">
        <f>HYPERLINK("https://drive.google.com/file/d/1pgNcbuq_0aBhIixpbj6WGcYZhPeSDYUf/view?usp=drivesdk","Suparlan Yuli Ariyanto, S.P.")</f>
        <v>Suparlan Yuli Ariyanto, S.P.</v>
      </c>
      <c r="L824" s="4" t="s">
        <v>4188</v>
      </c>
    </row>
    <row r="825">
      <c r="A825" s="3">
        <v>44446.39927898148</v>
      </c>
      <c r="B825" s="4" t="s">
        <v>4905</v>
      </c>
      <c r="C825" s="4" t="s">
        <v>4906</v>
      </c>
      <c r="D825" s="5" t="s">
        <v>4907</v>
      </c>
      <c r="E825" s="4" t="s">
        <v>5</v>
      </c>
      <c r="F825" s="4" t="s">
        <v>70</v>
      </c>
      <c r="H825" s="4" t="s">
        <v>4908</v>
      </c>
      <c r="I825" s="4" t="s">
        <v>4909</v>
      </c>
      <c r="J825" s="6" t="s">
        <v>4910</v>
      </c>
      <c r="K825" s="7" t="str">
        <f>HYPERLINK("https://drive.google.com/file/d/10BpD8ipOFiPAc8mfidjZfiB7mDcyEv7F/view?usp=drivesdk","ANTONIA BENGNGU, SST")</f>
        <v>ANTONIA BENGNGU, SST</v>
      </c>
      <c r="L825" s="4" t="s">
        <v>4188</v>
      </c>
    </row>
    <row r="826">
      <c r="A826" s="3">
        <v>44446.399315787035</v>
      </c>
      <c r="B826" s="4" t="s">
        <v>4911</v>
      </c>
      <c r="C826" s="4" t="s">
        <v>4912</v>
      </c>
      <c r="D826" s="5" t="s">
        <v>4913</v>
      </c>
      <c r="E826" s="4" t="s">
        <v>5</v>
      </c>
      <c r="F826" s="4" t="s">
        <v>70</v>
      </c>
      <c r="H826" s="4" t="s">
        <v>4914</v>
      </c>
      <c r="I826" s="4" t="s">
        <v>4915</v>
      </c>
      <c r="J826" s="6" t="s">
        <v>4916</v>
      </c>
      <c r="K826" s="7" t="str">
        <f>HYPERLINK("https://drive.google.com/file/d/1CzgUUbXOnh2RjEblJs1Bw3F5B17E-dmt/view?usp=drivesdk","PARNO,SST")</f>
        <v>PARNO,SST</v>
      </c>
      <c r="L826" s="4" t="s">
        <v>4188</v>
      </c>
    </row>
    <row r="827">
      <c r="A827" s="3">
        <v>44446.39935752314</v>
      </c>
      <c r="B827" s="4" t="s">
        <v>4917</v>
      </c>
      <c r="C827" s="4" t="s">
        <v>4918</v>
      </c>
      <c r="D827" s="5" t="s">
        <v>4919</v>
      </c>
      <c r="E827" s="4" t="s">
        <v>6</v>
      </c>
      <c r="G827" s="4" t="s">
        <v>4920</v>
      </c>
      <c r="H827" s="4" t="s">
        <v>4921</v>
      </c>
      <c r="I827" s="4" t="s">
        <v>4922</v>
      </c>
      <c r="J827" s="6" t="s">
        <v>4923</v>
      </c>
      <c r="K827" s="7" t="str">
        <f>HYPERLINK("https://drive.google.com/file/d/1pdELvWWP70swxWGVuSC4BqTzcNvDoI_6/view?usp=drivesdk","YUSWANTO HERI WIDODO")</f>
        <v>YUSWANTO HERI WIDODO</v>
      </c>
      <c r="L827" s="4" t="s">
        <v>4188</v>
      </c>
    </row>
    <row r="828">
      <c r="A828" s="3">
        <v>44446.39939364583</v>
      </c>
      <c r="B828" s="4" t="s">
        <v>4924</v>
      </c>
      <c r="C828" s="4" t="s">
        <v>4925</v>
      </c>
      <c r="D828" s="5" t="s">
        <v>4926</v>
      </c>
      <c r="E828" s="4" t="s">
        <v>5</v>
      </c>
      <c r="F828" s="4" t="s">
        <v>15</v>
      </c>
      <c r="H828" s="4" t="s">
        <v>4927</v>
      </c>
      <c r="I828" s="4" t="s">
        <v>4928</v>
      </c>
      <c r="J828" s="6" t="s">
        <v>4929</v>
      </c>
      <c r="K828" s="7" t="str">
        <f>HYPERLINK("https://drive.google.com/file/d/1Aw6vlzxFcHOd4FrJ7pd0hI8epcv8MKSV/view?usp=drivesdk","NYOTO PRIYONO,SP")</f>
        <v>NYOTO PRIYONO,SP</v>
      </c>
      <c r="L828" s="4" t="s">
        <v>4188</v>
      </c>
    </row>
    <row r="829">
      <c r="A829" s="3">
        <v>44446.39944707176</v>
      </c>
      <c r="B829" s="4" t="s">
        <v>4930</v>
      </c>
      <c r="C829" s="4" t="s">
        <v>4931</v>
      </c>
      <c r="D829" s="5" t="s">
        <v>4932</v>
      </c>
      <c r="E829" s="4" t="s">
        <v>5</v>
      </c>
      <c r="F829" s="4" t="s">
        <v>4933</v>
      </c>
      <c r="G829" s="4" t="s">
        <v>5</v>
      </c>
      <c r="H829" s="4" t="s">
        <v>4934</v>
      </c>
      <c r="I829" s="4" t="s">
        <v>4935</v>
      </c>
      <c r="J829" s="6" t="s">
        <v>4936</v>
      </c>
      <c r="K829" s="7" t="str">
        <f>HYPERLINK("https://drive.google.com/file/d/13Ujid_RU1igmSFkBTysERVb6EUbrWfhk/view?usp=drivesdk","Ir. Kristin Endah Setyorini, M.Si")</f>
        <v>Ir. Kristin Endah Setyorini, M.Si</v>
      </c>
      <c r="L829" s="4" t="s">
        <v>4188</v>
      </c>
    </row>
    <row r="830">
      <c r="A830" s="3">
        <v>44446.39974313657</v>
      </c>
      <c r="B830" s="4" t="s">
        <v>4937</v>
      </c>
      <c r="C830" s="4" t="s">
        <v>4938</v>
      </c>
      <c r="D830" s="5" t="s">
        <v>4939</v>
      </c>
      <c r="E830" s="4" t="s">
        <v>5</v>
      </c>
      <c r="F830" s="4" t="s">
        <v>70</v>
      </c>
      <c r="H830" s="4" t="s">
        <v>4940</v>
      </c>
      <c r="I830" s="4" t="s">
        <v>4941</v>
      </c>
      <c r="J830" s="6" t="s">
        <v>4942</v>
      </c>
      <c r="K830" s="7" t="str">
        <f>HYPERLINK("https://drive.google.com/file/d/1IbVGdTNxEUH2AopAc80t0aDXXutJYRdp/view?usp=drivesdk","Luki Handayani, SP")</f>
        <v>Luki Handayani, SP</v>
      </c>
      <c r="L830" s="4" t="s">
        <v>4188</v>
      </c>
    </row>
    <row r="831">
      <c r="A831" s="3">
        <v>44446.399746863426</v>
      </c>
      <c r="B831" s="4" t="s">
        <v>4943</v>
      </c>
      <c r="C831" s="4" t="s">
        <v>4944</v>
      </c>
      <c r="D831" s="5" t="s">
        <v>4945</v>
      </c>
      <c r="E831" s="4" t="s">
        <v>5</v>
      </c>
      <c r="F831" s="4" t="s">
        <v>15</v>
      </c>
      <c r="H831" s="4" t="s">
        <v>4946</v>
      </c>
      <c r="I831" s="4" t="s">
        <v>4947</v>
      </c>
      <c r="J831" s="6" t="s">
        <v>4948</v>
      </c>
      <c r="K831" s="7" t="str">
        <f>HYPERLINK("https://drive.google.com/file/d/1Lk47515Q1G2ZDM-T5DtIUpUFqfjRxghK/view?usp=drivesdk","DANIEL PEKUWALI")</f>
        <v>DANIEL PEKUWALI</v>
      </c>
      <c r="L831" s="4" t="s">
        <v>4395</v>
      </c>
    </row>
    <row r="832">
      <c r="A832" s="3">
        <v>44446.399831180555</v>
      </c>
      <c r="B832" s="4" t="s">
        <v>4949</v>
      </c>
      <c r="C832" s="4" t="s">
        <v>4950</v>
      </c>
      <c r="D832" s="5" t="s">
        <v>4951</v>
      </c>
      <c r="E832" s="4" t="s">
        <v>6</v>
      </c>
      <c r="F832" s="4" t="s">
        <v>55</v>
      </c>
      <c r="H832" s="4" t="s">
        <v>4952</v>
      </c>
      <c r="I832" s="4" t="s">
        <v>4953</v>
      </c>
      <c r="J832" s="6" t="s">
        <v>4954</v>
      </c>
      <c r="K832" s="7" t="str">
        <f>HYPERLINK("https://drive.google.com/file/d/1tXidCiZJfMdCbF8-Wj8RNjDHvWax15_S/view?usp=drivesdk","Aprinaldi, SP, MP")</f>
        <v>Aprinaldi, SP, MP</v>
      </c>
      <c r="L832" s="4" t="s">
        <v>4395</v>
      </c>
    </row>
    <row r="833">
      <c r="A833" s="3">
        <v>44446.39993346065</v>
      </c>
      <c r="B833" s="4" t="s">
        <v>4955</v>
      </c>
      <c r="C833" s="4" t="s">
        <v>4956</v>
      </c>
      <c r="D833" s="5" t="s">
        <v>4957</v>
      </c>
      <c r="E833" s="4" t="s">
        <v>6</v>
      </c>
      <c r="G833" s="4" t="s">
        <v>122</v>
      </c>
      <c r="H833" s="4" t="s">
        <v>4958</v>
      </c>
      <c r="I833" s="4" t="s">
        <v>4959</v>
      </c>
      <c r="J833" s="6" t="s">
        <v>4960</v>
      </c>
      <c r="K833" s="7" t="str">
        <f>HYPERLINK("https://drive.google.com/file/d/1uVN0Ie9TnV0vLw9SeOyLvEswpyT96471/view?usp=drivesdk","Anisa Julia Putri R")</f>
        <v>Anisa Julia Putri R</v>
      </c>
      <c r="L833" s="4" t="s">
        <v>4395</v>
      </c>
    </row>
    <row r="834">
      <c r="A834" s="3">
        <v>44446.39994425926</v>
      </c>
      <c r="B834" s="4" t="s">
        <v>4961</v>
      </c>
      <c r="C834" s="4" t="s">
        <v>4962</v>
      </c>
      <c r="D834" s="5" t="s">
        <v>4963</v>
      </c>
      <c r="E834" s="4" t="s">
        <v>6</v>
      </c>
      <c r="G834" s="4" t="s">
        <v>4964</v>
      </c>
      <c r="H834" s="4" t="s">
        <v>4965</v>
      </c>
      <c r="I834" s="4" t="s">
        <v>4966</v>
      </c>
      <c r="J834" s="6" t="s">
        <v>4967</v>
      </c>
      <c r="K834" s="7" t="str">
        <f>HYPERLINK("https://drive.google.com/file/d/1n6m41_EX6KGArTimAcH9RnJhO4KYydX0/view?usp=drivesdk","ILHAM, S.P.")</f>
        <v>ILHAM, S.P.</v>
      </c>
      <c r="L834" s="4" t="s">
        <v>4395</v>
      </c>
    </row>
    <row r="835">
      <c r="A835" s="3">
        <v>44446.3999497801</v>
      </c>
      <c r="B835" s="4" t="s">
        <v>4968</v>
      </c>
      <c r="C835" s="4" t="s">
        <v>4969</v>
      </c>
      <c r="D835" s="5" t="s">
        <v>4970</v>
      </c>
      <c r="E835" s="4" t="s">
        <v>5</v>
      </c>
      <c r="F835" s="4" t="s">
        <v>70</v>
      </c>
      <c r="H835" s="4" t="s">
        <v>4971</v>
      </c>
      <c r="I835" s="4" t="s">
        <v>4972</v>
      </c>
      <c r="J835" s="6" t="s">
        <v>4973</v>
      </c>
      <c r="K835" s="7" t="str">
        <f>HYPERLINK("https://drive.google.com/file/d/10fJ93YgqqrvgytAgy6GEYYZWQK-NF4hY/view?usp=drivesdk","Nikodemus Nggaba, S.ST")</f>
        <v>Nikodemus Nggaba, S.ST</v>
      </c>
      <c r="L835" s="4" t="s">
        <v>4395</v>
      </c>
    </row>
    <row r="836">
      <c r="A836" s="3">
        <v>44446.40006554398</v>
      </c>
      <c r="B836" s="4" t="s">
        <v>4974</v>
      </c>
      <c r="C836" s="4" t="s">
        <v>4975</v>
      </c>
      <c r="D836" s="5" t="s">
        <v>4976</v>
      </c>
      <c r="E836" s="4" t="s">
        <v>5</v>
      </c>
      <c r="F836" s="4" t="s">
        <v>4977</v>
      </c>
      <c r="H836" s="4" t="s">
        <v>4978</v>
      </c>
      <c r="I836" s="4" t="s">
        <v>4979</v>
      </c>
      <c r="J836" s="6" t="s">
        <v>4980</v>
      </c>
      <c r="K836" s="7" t="str">
        <f>HYPERLINK("https://drive.google.com/file/d/14fMO3AuV8K2OSp3EHxyBjORsUmx6i4f9/view?usp=drivesdk","Eko Hadi Cahyono, SP, MP")</f>
        <v>Eko Hadi Cahyono, SP, MP</v>
      </c>
      <c r="L836" s="4" t="s">
        <v>4395</v>
      </c>
    </row>
    <row r="837">
      <c r="A837" s="3">
        <v>44446.40011475694</v>
      </c>
      <c r="B837" s="4" t="s">
        <v>4981</v>
      </c>
      <c r="C837" s="4" t="s">
        <v>4982</v>
      </c>
      <c r="D837" s="5" t="s">
        <v>4983</v>
      </c>
      <c r="E837" s="4" t="s">
        <v>6</v>
      </c>
      <c r="G837" s="4" t="s">
        <v>4984</v>
      </c>
      <c r="H837" s="4" t="s">
        <v>4985</v>
      </c>
      <c r="I837" s="4" t="s">
        <v>4986</v>
      </c>
      <c r="J837" s="6" t="s">
        <v>4987</v>
      </c>
      <c r="K837" s="7" t="str">
        <f>HYPERLINK("https://drive.google.com/file/d/1rSJ8upEcVLIvAmOTPdweaJNOlHcqTkYU/view?usp=drivesdk","M. Maskon")</f>
        <v>M. Maskon</v>
      </c>
      <c r="L837" s="4" t="s">
        <v>4395</v>
      </c>
    </row>
    <row r="838">
      <c r="A838" s="3">
        <v>44446.40014074074</v>
      </c>
      <c r="B838" s="4" t="s">
        <v>4988</v>
      </c>
      <c r="C838" s="4" t="s">
        <v>4989</v>
      </c>
      <c r="D838" s="5" t="s">
        <v>4990</v>
      </c>
      <c r="E838" s="4" t="s">
        <v>6</v>
      </c>
      <c r="G838" s="4" t="s">
        <v>122</v>
      </c>
      <c r="H838" s="4" t="s">
        <v>372</v>
      </c>
      <c r="I838" s="4" t="s">
        <v>4991</v>
      </c>
      <c r="J838" s="6" t="s">
        <v>4992</v>
      </c>
      <c r="K838" s="7" t="str">
        <f>HYPERLINK("https://drive.google.com/file/d/1AdNARlaju6RN6i9Z9LgpzkCfOS3rp15B/view?usp=drivesdk","Yoga Hadi Wibowo, SP")</f>
        <v>Yoga Hadi Wibowo, SP</v>
      </c>
      <c r="L838" s="4" t="s">
        <v>4395</v>
      </c>
    </row>
    <row r="839">
      <c r="A839" s="3">
        <v>44446.40015582176</v>
      </c>
      <c r="B839" s="4" t="s">
        <v>4993</v>
      </c>
      <c r="C839" s="4" t="s">
        <v>4994</v>
      </c>
      <c r="D839" s="5" t="s">
        <v>4995</v>
      </c>
      <c r="E839" s="4" t="s">
        <v>5</v>
      </c>
      <c r="F839" s="4" t="s">
        <v>70</v>
      </c>
      <c r="H839" s="4" t="s">
        <v>4996</v>
      </c>
      <c r="I839" s="4" t="s">
        <v>4997</v>
      </c>
      <c r="J839" s="6" t="s">
        <v>4998</v>
      </c>
      <c r="K839" s="7" t="str">
        <f>HYPERLINK("https://drive.google.com/file/d/1yrOtM5uY7U_NepeAlklAkdpaMIzHy3y8/view?usp=drivesdk","SUBROTO WAHYU UTOMO")</f>
        <v>SUBROTO WAHYU UTOMO</v>
      </c>
      <c r="L839" s="4" t="s">
        <v>4395</v>
      </c>
    </row>
    <row r="840">
      <c r="A840" s="3">
        <v>44446.40027193287</v>
      </c>
      <c r="B840" s="4" t="s">
        <v>4999</v>
      </c>
      <c r="C840" s="4" t="s">
        <v>5000</v>
      </c>
      <c r="D840" s="5" t="s">
        <v>5001</v>
      </c>
      <c r="E840" s="4" t="s">
        <v>5</v>
      </c>
      <c r="F840" s="4" t="s">
        <v>70</v>
      </c>
      <c r="H840" s="4" t="s">
        <v>1881</v>
      </c>
      <c r="I840" s="4" t="s">
        <v>5002</v>
      </c>
      <c r="J840" s="6" t="s">
        <v>5003</v>
      </c>
      <c r="K840" s="7" t="str">
        <f>HYPERLINK("https://drive.google.com/file/d/1UBNiCpma9wE66HiYMVld3nZeqj-gAsMr/view?usp=drivesdk","Nurul Hidayah Hasibuan, S.S.T")</f>
        <v>Nurul Hidayah Hasibuan, S.S.T</v>
      </c>
      <c r="L840" s="4" t="s">
        <v>4395</v>
      </c>
    </row>
    <row r="841">
      <c r="A841" s="3">
        <v>44446.400281979164</v>
      </c>
      <c r="B841" s="4" t="s">
        <v>5004</v>
      </c>
      <c r="C841" s="4" t="s">
        <v>5005</v>
      </c>
      <c r="D841" s="5" t="s">
        <v>5006</v>
      </c>
      <c r="E841" s="4" t="s">
        <v>5</v>
      </c>
      <c r="F841" s="4" t="s">
        <v>70</v>
      </c>
      <c r="H841" s="4" t="s">
        <v>5007</v>
      </c>
      <c r="I841" s="4" t="s">
        <v>5008</v>
      </c>
      <c r="J841" s="6" t="s">
        <v>5009</v>
      </c>
      <c r="K841" s="7" t="str">
        <f>HYPERLINK("https://drive.google.com/file/d/1EDfMakGTBFUTY4wbxtk_z2e0tZBFLmZ8/view?usp=drivesdk","Wisnu Birahma Putra, SP")</f>
        <v>Wisnu Birahma Putra, SP</v>
      </c>
      <c r="L841" s="4" t="s">
        <v>4395</v>
      </c>
    </row>
    <row r="842">
      <c r="A842" s="3">
        <v>44446.4004109838</v>
      </c>
      <c r="B842" s="4" t="s">
        <v>5010</v>
      </c>
      <c r="C842" s="4" t="s">
        <v>5011</v>
      </c>
      <c r="D842" s="5" t="s">
        <v>5012</v>
      </c>
      <c r="E842" s="4" t="s">
        <v>5</v>
      </c>
      <c r="F842" s="4" t="s">
        <v>70</v>
      </c>
      <c r="H842" s="4" t="s">
        <v>5013</v>
      </c>
      <c r="I842" s="4" t="s">
        <v>5014</v>
      </c>
      <c r="J842" s="6" t="s">
        <v>5015</v>
      </c>
      <c r="K842" s="7" t="str">
        <f>HYPERLINK("https://drive.google.com/file/d/1CezxdIgcDwLoFwbz7hlqmZW8XXzmn1lr/view?usp=drivesdk","Fauzan Syakur Nugroho, SP")</f>
        <v>Fauzan Syakur Nugroho, SP</v>
      </c>
      <c r="L842" s="4" t="s">
        <v>4395</v>
      </c>
    </row>
    <row r="843">
      <c r="A843" s="3">
        <v>44446.40050186343</v>
      </c>
      <c r="B843" s="4" t="s">
        <v>5016</v>
      </c>
      <c r="C843" s="4" t="s">
        <v>5017</v>
      </c>
      <c r="D843" s="5" t="s">
        <v>5018</v>
      </c>
      <c r="E843" s="4" t="s">
        <v>5</v>
      </c>
      <c r="H843" s="4" t="s">
        <v>5019</v>
      </c>
      <c r="I843" s="4" t="s">
        <v>5020</v>
      </c>
      <c r="J843" s="6" t="s">
        <v>5021</v>
      </c>
      <c r="K843" s="7" t="str">
        <f>HYPERLINK("https://drive.google.com/file/d/19Qnk_s6zXS-IsKCiDSijBApPe3PmjMCg/view?usp=drivesdk","Mariani")</f>
        <v>Mariani</v>
      </c>
      <c r="L843" s="4" t="s">
        <v>5022</v>
      </c>
    </row>
    <row r="844">
      <c r="A844" s="3">
        <v>44446.400655439815</v>
      </c>
      <c r="B844" s="4" t="s">
        <v>5023</v>
      </c>
      <c r="C844" s="4" t="s">
        <v>5024</v>
      </c>
      <c r="D844" s="5" t="s">
        <v>5025</v>
      </c>
      <c r="E844" s="4" t="s">
        <v>5</v>
      </c>
      <c r="F844" s="4" t="s">
        <v>70</v>
      </c>
      <c r="H844" s="4" t="s">
        <v>222</v>
      </c>
      <c r="I844" s="4" t="s">
        <v>5026</v>
      </c>
      <c r="J844" s="6" t="s">
        <v>5027</v>
      </c>
      <c r="K844" s="7" t="str">
        <f>HYPERLINK("https://drive.google.com/file/d/10tS7drlMYrZvPjSQxuweRyUIu9tEfyTU/view?usp=drivesdk","Laily Usdiana, SP")</f>
        <v>Laily Usdiana, SP</v>
      </c>
      <c r="L844" s="4" t="s">
        <v>5022</v>
      </c>
    </row>
    <row r="845">
      <c r="A845" s="3">
        <v>44446.40065650463</v>
      </c>
      <c r="B845" s="4" t="s">
        <v>5028</v>
      </c>
      <c r="C845" s="4" t="s">
        <v>5029</v>
      </c>
      <c r="D845" s="5" t="s">
        <v>5030</v>
      </c>
      <c r="E845" s="4" t="s">
        <v>5</v>
      </c>
      <c r="F845" s="4" t="s">
        <v>15</v>
      </c>
      <c r="H845" s="4" t="s">
        <v>5031</v>
      </c>
      <c r="I845" s="4" t="s">
        <v>5032</v>
      </c>
      <c r="J845" s="6" t="s">
        <v>5033</v>
      </c>
      <c r="K845" s="7" t="str">
        <f>HYPERLINK("https://drive.google.com/file/d/18exc7CzMCA5H1B5yB9TD1HnKLRmdZ_iI/view?usp=drivesdk","Desi Nursiani, S.TP")</f>
        <v>Desi Nursiani, S.TP</v>
      </c>
      <c r="L845" s="4" t="s">
        <v>5022</v>
      </c>
    </row>
    <row r="846">
      <c r="A846" s="3">
        <v>44446.40066109954</v>
      </c>
      <c r="B846" s="4" t="s">
        <v>5034</v>
      </c>
      <c r="C846" s="4" t="s">
        <v>5035</v>
      </c>
      <c r="D846" s="5" t="s">
        <v>5036</v>
      </c>
      <c r="E846" s="4" t="s">
        <v>5</v>
      </c>
      <c r="F846" s="4" t="s">
        <v>1088</v>
      </c>
      <c r="H846" s="4" t="s">
        <v>5037</v>
      </c>
      <c r="I846" s="4" t="s">
        <v>5038</v>
      </c>
      <c r="J846" s="6" t="s">
        <v>5039</v>
      </c>
      <c r="K846" s="7" t="str">
        <f>HYPERLINK("https://drive.google.com/file/d/1AIMuQAcUcxjtd3jIl_NoPmv68PklXbM1/view?usp=drivesdk","Moh Samsul Arifin")</f>
        <v>Moh Samsul Arifin</v>
      </c>
      <c r="L846" s="4" t="s">
        <v>5022</v>
      </c>
    </row>
    <row r="847">
      <c r="A847" s="3">
        <v>44446.40067508102</v>
      </c>
      <c r="B847" s="4" t="s">
        <v>5040</v>
      </c>
      <c r="C847" s="4" t="s">
        <v>5041</v>
      </c>
      <c r="D847" s="5" t="s">
        <v>5042</v>
      </c>
      <c r="E847" s="4" t="s">
        <v>5</v>
      </c>
      <c r="F847" s="4" t="s">
        <v>70</v>
      </c>
      <c r="H847" s="4" t="s">
        <v>5043</v>
      </c>
      <c r="I847" s="4" t="s">
        <v>5044</v>
      </c>
      <c r="J847" s="6" t="s">
        <v>5045</v>
      </c>
      <c r="K847" s="7" t="str">
        <f>HYPERLINK("https://drive.google.com/file/d/1o7Ooq2rLfhX5OvxQ-aWJg6pM9JKao4hG/view?usp=drivesdk","I Putu Bawa Ariyanta, S.P.")</f>
        <v>I Putu Bawa Ariyanta, S.P.</v>
      </c>
      <c r="L847" s="4" t="s">
        <v>5022</v>
      </c>
    </row>
    <row r="848">
      <c r="A848" s="3">
        <v>44446.400770810185</v>
      </c>
      <c r="B848" s="4" t="s">
        <v>5046</v>
      </c>
      <c r="C848" s="4" t="s">
        <v>5047</v>
      </c>
      <c r="D848" s="5" t="s">
        <v>5048</v>
      </c>
      <c r="E848" s="4" t="s">
        <v>5</v>
      </c>
      <c r="F848" s="4" t="s">
        <v>55</v>
      </c>
      <c r="H848" s="4" t="s">
        <v>5049</v>
      </c>
      <c r="I848" s="4" t="s">
        <v>5050</v>
      </c>
      <c r="J848" s="6" t="s">
        <v>5051</v>
      </c>
      <c r="K848" s="7" t="str">
        <f>HYPERLINK("https://drive.google.com/file/d/1Bj17AKvwHRZUsFqLkPZNb1BAsMNVLWAg/view?usp=drivesdk","Dr. Ir. Ira Wahyuni, M.P.")</f>
        <v>Dr. Ir. Ira Wahyuni, M.P.</v>
      </c>
      <c r="L848" s="4" t="s">
        <v>5022</v>
      </c>
    </row>
    <row r="849">
      <c r="A849" s="3">
        <v>44446.40081982639</v>
      </c>
      <c r="B849" s="4" t="s">
        <v>5052</v>
      </c>
      <c r="C849" s="4" t="s">
        <v>4925</v>
      </c>
      <c r="D849" s="5" t="s">
        <v>4926</v>
      </c>
      <c r="E849" s="4" t="s">
        <v>5</v>
      </c>
      <c r="F849" s="4" t="s">
        <v>15</v>
      </c>
      <c r="H849" s="4" t="s">
        <v>5053</v>
      </c>
      <c r="I849" s="4" t="s">
        <v>5054</v>
      </c>
      <c r="J849" s="6" t="s">
        <v>5055</v>
      </c>
      <c r="K849" s="7" t="str">
        <f>HYPERLINK("https://drive.google.com/file/d/19qJqnOZCLp5piK6ayUjQRoRT1LBrTfew/view?usp=drivesdk","NYITO PRIYONO,SP")</f>
        <v>NYITO PRIYONO,SP</v>
      </c>
      <c r="L849" s="4" t="s">
        <v>5022</v>
      </c>
    </row>
    <row r="850">
      <c r="A850" s="3">
        <v>44446.40082700232</v>
      </c>
      <c r="B850" s="4" t="s">
        <v>5056</v>
      </c>
      <c r="C850" s="4" t="s">
        <v>5057</v>
      </c>
      <c r="D850" s="5" t="s">
        <v>5058</v>
      </c>
      <c r="E850" s="4" t="s">
        <v>5</v>
      </c>
      <c r="F850" s="4" t="s">
        <v>15</v>
      </c>
      <c r="H850" s="4" t="s">
        <v>5059</v>
      </c>
      <c r="I850" s="4" t="s">
        <v>5060</v>
      </c>
      <c r="J850" s="6" t="s">
        <v>5061</v>
      </c>
      <c r="K850" s="7" t="str">
        <f>HYPERLINK("https://drive.google.com/file/d/1qHy2O9ZvB5Qsd5RcpDlXnCZkC2EGVYya/view?usp=drivesdk","Sri Wirna, S.P.")</f>
        <v>Sri Wirna, S.P.</v>
      </c>
      <c r="L850" s="4" t="s">
        <v>5022</v>
      </c>
    </row>
    <row r="851">
      <c r="A851" s="3">
        <v>44446.40084105324</v>
      </c>
      <c r="B851" s="4" t="s">
        <v>5062</v>
      </c>
      <c r="C851" s="4" t="s">
        <v>5063</v>
      </c>
      <c r="D851" s="5" t="s">
        <v>5064</v>
      </c>
      <c r="E851" s="4" t="s">
        <v>5</v>
      </c>
      <c r="F851" s="4" t="s">
        <v>70</v>
      </c>
      <c r="H851" s="4" t="s">
        <v>5065</v>
      </c>
      <c r="I851" s="4" t="s">
        <v>5066</v>
      </c>
      <c r="J851" s="6" t="s">
        <v>5067</v>
      </c>
      <c r="K851" s="7" t="str">
        <f>HYPERLINK("https://drive.google.com/file/d/1WPQaXV91T7H8EC0oB8_L5oSCFryghxYC/view?usp=drivesdk","Suryani")</f>
        <v>Suryani</v>
      </c>
      <c r="L851" s="4" t="s">
        <v>5022</v>
      </c>
    </row>
    <row r="852">
      <c r="A852" s="3">
        <v>44446.40087643519</v>
      </c>
      <c r="B852" s="4" t="s">
        <v>5068</v>
      </c>
      <c r="C852" s="4" t="s">
        <v>5069</v>
      </c>
      <c r="D852" s="5" t="s">
        <v>5070</v>
      </c>
      <c r="E852" s="4" t="s">
        <v>6</v>
      </c>
      <c r="G852" s="4" t="s">
        <v>5071</v>
      </c>
      <c r="H852" s="4" t="s">
        <v>297</v>
      </c>
      <c r="I852" s="4" t="s">
        <v>5072</v>
      </c>
      <c r="J852" s="6" t="s">
        <v>5073</v>
      </c>
      <c r="K852" s="7" t="str">
        <f>HYPERLINK("https://drive.google.com/file/d/1h9PBfni8AnLioaRxab-n9zmI2TU_TFI1/view?usp=drivesdk","Adib Mansur")</f>
        <v>Adib Mansur</v>
      </c>
      <c r="L852" s="4" t="s">
        <v>5022</v>
      </c>
    </row>
    <row r="853">
      <c r="A853" s="3">
        <v>44446.400951284726</v>
      </c>
      <c r="B853" s="4" t="s">
        <v>5074</v>
      </c>
      <c r="C853" s="4" t="s">
        <v>5075</v>
      </c>
      <c r="D853" s="5" t="s">
        <v>5076</v>
      </c>
      <c r="E853" s="4" t="s">
        <v>5</v>
      </c>
      <c r="H853" s="4" t="s">
        <v>1266</v>
      </c>
      <c r="I853" s="4" t="s">
        <v>5077</v>
      </c>
      <c r="J853" s="6" t="s">
        <v>5078</v>
      </c>
      <c r="K853" s="7" t="str">
        <f>HYPERLINK("https://drive.google.com/file/d/1y0dkvz0DQBHdFzDolaoNrTnr6LAHAfEv/view?usp=drivesdk","Agus")</f>
        <v>Agus</v>
      </c>
      <c r="L853" s="4" t="s">
        <v>5022</v>
      </c>
    </row>
    <row r="854">
      <c r="A854" s="3">
        <v>44446.400978958336</v>
      </c>
      <c r="B854" s="4" t="s">
        <v>5079</v>
      </c>
      <c r="C854" s="4" t="s">
        <v>5080</v>
      </c>
      <c r="D854" s="4" t="s">
        <v>5081</v>
      </c>
      <c r="E854" s="4" t="s">
        <v>6</v>
      </c>
      <c r="G854" s="4" t="s">
        <v>55</v>
      </c>
      <c r="H854" s="4" t="s">
        <v>5082</v>
      </c>
      <c r="I854" s="4" t="s">
        <v>5083</v>
      </c>
      <c r="J854" s="6" t="s">
        <v>5084</v>
      </c>
      <c r="K854" s="7" t="str">
        <f>HYPERLINK("https://drive.google.com/file/d/125j8ugycEz8ywP-JS0iKxVlDPpN5amCt/view?usp=drivesdk","Adhita Sri Prabakusuma, S.P., M.Sc., IPM.")</f>
        <v>Adhita Sri Prabakusuma, S.P., M.Sc., IPM.</v>
      </c>
      <c r="L854" s="4" t="s">
        <v>5022</v>
      </c>
    </row>
    <row r="855">
      <c r="A855" s="3">
        <v>44446.400991030096</v>
      </c>
      <c r="B855" s="4" t="s">
        <v>5085</v>
      </c>
      <c r="C855" s="4" t="s">
        <v>5086</v>
      </c>
      <c r="D855" s="5" t="s">
        <v>5087</v>
      </c>
      <c r="E855" s="4" t="s">
        <v>6</v>
      </c>
      <c r="G855" s="4" t="s">
        <v>92</v>
      </c>
      <c r="H855" s="4" t="s">
        <v>5088</v>
      </c>
      <c r="I855" s="4" t="s">
        <v>5089</v>
      </c>
      <c r="J855" s="6" t="s">
        <v>5090</v>
      </c>
      <c r="K855" s="7" t="str">
        <f>HYPERLINK("https://drive.google.com/file/d/1xE0C8LzBf30n3f9lNZeNCaCdeo-pDeW-/view?usp=drivesdk","Encep busrol karim")</f>
        <v>Encep busrol karim</v>
      </c>
      <c r="L855" s="4" t="s">
        <v>5022</v>
      </c>
    </row>
    <row r="856">
      <c r="A856" s="3">
        <v>44446.401022986116</v>
      </c>
      <c r="B856" s="4" t="s">
        <v>5091</v>
      </c>
      <c r="C856" s="4" t="s">
        <v>5092</v>
      </c>
      <c r="D856" s="5" t="s">
        <v>5093</v>
      </c>
      <c r="E856" s="4" t="s">
        <v>5</v>
      </c>
      <c r="F856" s="4" t="s">
        <v>70</v>
      </c>
      <c r="H856" s="4" t="s">
        <v>166</v>
      </c>
      <c r="I856" s="4" t="s">
        <v>5094</v>
      </c>
      <c r="J856" s="6" t="s">
        <v>5095</v>
      </c>
      <c r="K856" s="7" t="str">
        <f>HYPERLINK("https://drive.google.com/file/d/1megE0ZxrI7nZPurhNZae8B-x6M71SLlm/view?usp=drivesdk","LIKE CESNOWATY")</f>
        <v>LIKE CESNOWATY</v>
      </c>
      <c r="L856" s="4" t="s">
        <v>5022</v>
      </c>
    </row>
    <row r="857">
      <c r="A857" s="3">
        <v>44446.401025659725</v>
      </c>
      <c r="B857" s="4" t="s">
        <v>5096</v>
      </c>
      <c r="C857" s="4" t="s">
        <v>5097</v>
      </c>
      <c r="D857" s="5" t="s">
        <v>5098</v>
      </c>
      <c r="E857" s="4" t="s">
        <v>6</v>
      </c>
      <c r="G857" s="4" t="s">
        <v>236</v>
      </c>
      <c r="H857" s="4" t="s">
        <v>5099</v>
      </c>
      <c r="I857" s="4" t="s">
        <v>5100</v>
      </c>
      <c r="J857" s="6" t="s">
        <v>5101</v>
      </c>
      <c r="K857" s="7" t="str">
        <f>HYPERLINK("https://drive.google.com/file/d/1NED2zajuFJocqEgEiewk-t6ihc3pHUVO/view?usp=drivesdk","Ir. Sukasno")</f>
        <v>Ir. Sukasno</v>
      </c>
      <c r="L857" s="4" t="s">
        <v>5022</v>
      </c>
    </row>
    <row r="858">
      <c r="A858" s="3">
        <v>44446.40112736111</v>
      </c>
      <c r="B858" s="4" t="s">
        <v>5102</v>
      </c>
      <c r="C858" s="4" t="s">
        <v>5103</v>
      </c>
      <c r="D858" s="5" t="s">
        <v>5104</v>
      </c>
      <c r="E858" s="4" t="s">
        <v>6</v>
      </c>
      <c r="F858" s="4" t="s">
        <v>70</v>
      </c>
      <c r="H858" s="4" t="s">
        <v>5105</v>
      </c>
      <c r="I858" s="4" t="s">
        <v>5106</v>
      </c>
      <c r="J858" s="6" t="s">
        <v>5107</v>
      </c>
      <c r="K858" s="7" t="str">
        <f>HYPERLINK("https://drive.google.com/file/d/1dFotv9cppO6MFie32MD2b3iGogrik8Lj/view?usp=drivesdk","Alim")</f>
        <v>Alim</v>
      </c>
      <c r="L858" s="4" t="s">
        <v>5022</v>
      </c>
    </row>
    <row r="859">
      <c r="A859" s="3">
        <v>44446.401129756945</v>
      </c>
      <c r="B859" s="4" t="s">
        <v>5108</v>
      </c>
      <c r="C859" s="4" t="s">
        <v>5109</v>
      </c>
      <c r="D859" s="5" t="s">
        <v>5110</v>
      </c>
      <c r="E859" s="4" t="s">
        <v>5</v>
      </c>
      <c r="F859" s="4" t="s">
        <v>15</v>
      </c>
      <c r="H859" s="4" t="s">
        <v>5111</v>
      </c>
      <c r="I859" s="4" t="s">
        <v>5112</v>
      </c>
      <c r="J859" s="6" t="s">
        <v>5113</v>
      </c>
      <c r="K859" s="7" t="str">
        <f>HYPERLINK("https://drive.google.com/file/d/1hUgWUvFH22d0wfisyUTokcYRzH1w2SNC/view?usp=drivesdk","MADHUSEN, SP")</f>
        <v>MADHUSEN, SP</v>
      </c>
      <c r="L859" s="4" t="s">
        <v>5114</v>
      </c>
    </row>
    <row r="860">
      <c r="A860" s="3">
        <v>44446.40113679398</v>
      </c>
      <c r="B860" s="4" t="s">
        <v>5115</v>
      </c>
      <c r="C860" s="4" t="s">
        <v>5116</v>
      </c>
      <c r="D860" s="5" t="s">
        <v>5117</v>
      </c>
      <c r="E860" s="4" t="s">
        <v>6</v>
      </c>
      <c r="G860" s="4" t="s">
        <v>5118</v>
      </c>
      <c r="I860" s="4" t="s">
        <v>5119</v>
      </c>
      <c r="J860" s="6" t="s">
        <v>5120</v>
      </c>
      <c r="K860" s="7" t="str">
        <f>HYPERLINK("https://drive.google.com/file/d/1ae8WXQMwj4WJODjDyP2YHvR6FtZdU9Jd/view?usp=drivesdk","Fadilah ")</f>
        <v>Fadilah </v>
      </c>
      <c r="L860" s="4" t="s">
        <v>5114</v>
      </c>
    </row>
    <row r="861">
      <c r="A861" s="3">
        <v>44446.4011522338</v>
      </c>
      <c r="B861" s="4" t="s">
        <v>5121</v>
      </c>
      <c r="C861" s="4" t="s">
        <v>5122</v>
      </c>
      <c r="D861" s="5" t="s">
        <v>5123</v>
      </c>
      <c r="E861" s="4" t="s">
        <v>6</v>
      </c>
      <c r="G861" s="4" t="s">
        <v>5124</v>
      </c>
      <c r="H861" s="4" t="s">
        <v>3490</v>
      </c>
      <c r="I861" s="4" t="s">
        <v>5125</v>
      </c>
      <c r="J861" s="6" t="s">
        <v>5126</v>
      </c>
      <c r="K861" s="7" t="str">
        <f>HYPERLINK("https://drive.google.com/file/d/1LVEURO_uR4Mm8lT1lG7gvLc0oWbJy_2Y/view?usp=drivesdk","LA ODE ILMIN YUNTAFAU, S.P.")</f>
        <v>LA ODE ILMIN YUNTAFAU, S.P.</v>
      </c>
      <c r="L861" s="4" t="s">
        <v>5022</v>
      </c>
    </row>
    <row r="862">
      <c r="A862" s="3">
        <v>44446.401282025465</v>
      </c>
      <c r="B862" s="4" t="s">
        <v>5127</v>
      </c>
      <c r="C862" s="4" t="s">
        <v>5128</v>
      </c>
      <c r="D862" s="5" t="s">
        <v>5129</v>
      </c>
      <c r="E862" s="4" t="s">
        <v>6</v>
      </c>
      <c r="H862" s="4" t="s">
        <v>297</v>
      </c>
      <c r="I862" s="4" t="s">
        <v>5130</v>
      </c>
      <c r="J862" s="6" t="s">
        <v>5131</v>
      </c>
      <c r="K862" s="7" t="str">
        <f>HYPERLINK("https://drive.google.com/file/d/1mu3Sige7Vb4TQMxISSy183i3kL7YOlmY/view?usp=drivesdk","Catur Dian Mirzada")</f>
        <v>Catur Dian Mirzada</v>
      </c>
      <c r="L862" s="4" t="s">
        <v>5114</v>
      </c>
    </row>
    <row r="863">
      <c r="A863" s="3">
        <v>44446.40128716435</v>
      </c>
      <c r="B863" s="4" t="s">
        <v>5132</v>
      </c>
      <c r="C863" s="4" t="s">
        <v>5133</v>
      </c>
      <c r="D863" s="5" t="s">
        <v>5134</v>
      </c>
      <c r="E863" s="4" t="s">
        <v>5</v>
      </c>
      <c r="F863" s="4" t="s">
        <v>70</v>
      </c>
      <c r="H863" s="4" t="s">
        <v>195</v>
      </c>
      <c r="I863" s="4" t="s">
        <v>5135</v>
      </c>
      <c r="J863" s="6" t="s">
        <v>5136</v>
      </c>
      <c r="K863" s="7" t="str">
        <f>HYPERLINK("https://drive.google.com/file/d/1zswXUliI3Xv5y8fB7W5IicBbErrnDevH/view?usp=drivesdk","Ali Mustofa, SP")</f>
        <v>Ali Mustofa, SP</v>
      </c>
      <c r="L863" s="4" t="s">
        <v>5114</v>
      </c>
    </row>
    <row r="864">
      <c r="A864" s="3">
        <v>44446.40133760417</v>
      </c>
      <c r="B864" s="4" t="s">
        <v>5137</v>
      </c>
      <c r="C864" s="4" t="s">
        <v>5029</v>
      </c>
      <c r="D864" s="5" t="s">
        <v>5138</v>
      </c>
      <c r="E864" s="4" t="s">
        <v>5</v>
      </c>
      <c r="F864" s="4" t="s">
        <v>15</v>
      </c>
      <c r="H864" s="4" t="s">
        <v>5139</v>
      </c>
      <c r="I864" s="4" t="s">
        <v>5140</v>
      </c>
      <c r="J864" s="6" t="s">
        <v>5141</v>
      </c>
      <c r="K864" s="7" t="str">
        <f>HYPERLINK("https://drive.google.com/file/d/17MjZSH2D_6E5ZfPF1vo4sPvF3tnUkZpA/view?usp=drivesdk","Ir. Betti Agustina, MP")</f>
        <v>Ir. Betti Agustina, MP</v>
      </c>
      <c r="L864" s="4" t="s">
        <v>5114</v>
      </c>
    </row>
    <row r="865">
      <c r="A865" s="3">
        <v>44446.401376458336</v>
      </c>
      <c r="B865" s="4" t="s">
        <v>5142</v>
      </c>
      <c r="C865" s="4" t="s">
        <v>5143</v>
      </c>
      <c r="D865" s="5" t="s">
        <v>5144</v>
      </c>
      <c r="E865" s="4" t="s">
        <v>5</v>
      </c>
      <c r="F865" s="4" t="s">
        <v>2973</v>
      </c>
      <c r="H865" s="4" t="s">
        <v>5145</v>
      </c>
      <c r="I865" s="4" t="s">
        <v>5146</v>
      </c>
      <c r="J865" s="6" t="s">
        <v>5147</v>
      </c>
      <c r="K865" s="7" t="str">
        <f>HYPERLINK("https://drive.google.com/file/d/1-97TGgqJ4JPX7LvNV5P7LBddjuJy2_GZ/view?usp=drivesdk","ENDRI EKA SUTARLIANA, S.Pt")</f>
        <v>ENDRI EKA SUTARLIANA, S.Pt</v>
      </c>
      <c r="L865" s="4" t="s">
        <v>5114</v>
      </c>
    </row>
    <row r="866">
      <c r="A866" s="3">
        <v>44446.40147917824</v>
      </c>
      <c r="B866" s="4" t="s">
        <v>5148</v>
      </c>
      <c r="C866" s="4" t="s">
        <v>5149</v>
      </c>
      <c r="D866" s="5" t="s">
        <v>5150</v>
      </c>
      <c r="E866" s="4" t="s">
        <v>5</v>
      </c>
      <c r="F866" s="4" t="s">
        <v>70</v>
      </c>
      <c r="H866" s="4" t="s">
        <v>297</v>
      </c>
      <c r="I866" s="4" t="s">
        <v>5151</v>
      </c>
      <c r="J866" s="6" t="s">
        <v>5152</v>
      </c>
      <c r="K866" s="7" t="str">
        <f>HYPERLINK("https://drive.google.com/file/d/1XZFzEheJHSvAU94gdWIWtzvcpsc9HH2g/view?usp=drivesdk","Suluh Puji Kristanto, S.Pt")</f>
        <v>Suluh Puji Kristanto, S.Pt</v>
      </c>
      <c r="L866" s="4" t="s">
        <v>5114</v>
      </c>
    </row>
    <row r="867">
      <c r="A867" s="3">
        <v>44446.401539189814</v>
      </c>
      <c r="B867" s="4" t="s">
        <v>5153</v>
      </c>
      <c r="C867" s="4" t="s">
        <v>5154</v>
      </c>
      <c r="D867" s="5" t="s">
        <v>5155</v>
      </c>
      <c r="E867" s="4" t="s">
        <v>5</v>
      </c>
      <c r="F867" s="4" t="s">
        <v>4251</v>
      </c>
      <c r="H867" s="4" t="s">
        <v>5156</v>
      </c>
      <c r="I867" s="4" t="s">
        <v>5157</v>
      </c>
      <c r="J867" s="6" t="s">
        <v>5158</v>
      </c>
      <c r="K867" s="7" t="str">
        <f>HYPERLINK("https://drive.google.com/file/d/1nNR5k02UwKd-i4Ee6dKpvAUysnFAjOS_/view?usp=drivesdk","Roni Ramadhan, SP., MP.")</f>
        <v>Roni Ramadhan, SP., MP.</v>
      </c>
      <c r="L867" s="4" t="s">
        <v>5114</v>
      </c>
    </row>
    <row r="868">
      <c r="A868" s="3">
        <v>44446.40164458333</v>
      </c>
      <c r="B868" s="4" t="s">
        <v>5159</v>
      </c>
      <c r="C868" s="4" t="s">
        <v>5160</v>
      </c>
      <c r="D868" s="5" t="s">
        <v>5161</v>
      </c>
      <c r="E868" s="4" t="s">
        <v>5</v>
      </c>
      <c r="F868" s="4" t="s">
        <v>5162</v>
      </c>
      <c r="H868" s="4" t="s">
        <v>5163</v>
      </c>
      <c r="I868" s="4" t="s">
        <v>5164</v>
      </c>
      <c r="J868" s="6" t="s">
        <v>5165</v>
      </c>
      <c r="K868" s="7" t="str">
        <f>HYPERLINK("https://drive.google.com/file/d/1Xfh9QBHLUsaLcxHleg_0bv8FP5oXVTHM/view?usp=drivesdk","DIYAH ARIESTA SIWI, SP, M.Agr")</f>
        <v>DIYAH ARIESTA SIWI, SP, M.Agr</v>
      </c>
      <c r="L868" s="4" t="s">
        <v>5114</v>
      </c>
    </row>
    <row r="869">
      <c r="A869" s="3">
        <v>44446.40166230324</v>
      </c>
      <c r="B869" s="4" t="s">
        <v>5166</v>
      </c>
      <c r="C869" s="4" t="s">
        <v>5167</v>
      </c>
      <c r="D869" s="5" t="s">
        <v>5168</v>
      </c>
      <c r="E869" s="4" t="s">
        <v>6</v>
      </c>
      <c r="G869" s="4" t="s">
        <v>282</v>
      </c>
      <c r="H869" s="4" t="s">
        <v>5169</v>
      </c>
      <c r="I869" s="4" t="s">
        <v>5170</v>
      </c>
      <c r="J869" s="6" t="s">
        <v>5171</v>
      </c>
      <c r="K869" s="7" t="str">
        <f>HYPERLINK("https://drive.google.com/file/d/1Odib53blY2wAb3XSBwwZrwImXzQm7ZVU/view?usp=drivesdk","Sofiyan Aditiya")</f>
        <v>Sofiyan Aditiya</v>
      </c>
      <c r="L869" s="4" t="s">
        <v>5114</v>
      </c>
    </row>
    <row r="870">
      <c r="A870" s="3">
        <v>44446.40169042824</v>
      </c>
      <c r="B870" s="4" t="s">
        <v>5172</v>
      </c>
      <c r="C870" s="4" t="s">
        <v>5173</v>
      </c>
      <c r="D870" s="5" t="s">
        <v>5174</v>
      </c>
      <c r="E870" s="4" t="s">
        <v>5</v>
      </c>
      <c r="F870" s="4" t="s">
        <v>15</v>
      </c>
      <c r="H870" s="4" t="s">
        <v>4258</v>
      </c>
      <c r="I870" s="4" t="s">
        <v>5175</v>
      </c>
      <c r="J870" s="6" t="s">
        <v>5176</v>
      </c>
      <c r="K870" s="7" t="str">
        <f>HYPERLINK("https://drive.google.com/file/d/1rI-t1kCvEef8ws2Ua1qr7szCKBO7D1Be/view?usp=drivesdk","Nenlis Erawati")</f>
        <v>Nenlis Erawati</v>
      </c>
      <c r="L870" s="4" t="s">
        <v>5114</v>
      </c>
    </row>
    <row r="871">
      <c r="A871" s="3">
        <v>44446.401739803245</v>
      </c>
      <c r="B871" s="4" t="s">
        <v>5177</v>
      </c>
      <c r="C871" s="4" t="s">
        <v>5178</v>
      </c>
      <c r="D871" s="5" t="s">
        <v>5179</v>
      </c>
      <c r="E871" s="4" t="s">
        <v>5</v>
      </c>
      <c r="F871" s="4" t="s">
        <v>70</v>
      </c>
      <c r="H871" s="4" t="s">
        <v>3490</v>
      </c>
      <c r="I871" s="4" t="s">
        <v>5180</v>
      </c>
      <c r="J871" s="6" t="s">
        <v>5181</v>
      </c>
      <c r="K871" s="7" t="str">
        <f>HYPERLINK("https://drive.google.com/file/d/1Nmn3wi3QUl-_wQAlbeolYzcJjwM5iXpz/view?usp=drivesdk","Jemangin, SP")</f>
        <v>Jemangin, SP</v>
      </c>
      <c r="L871" s="4" t="s">
        <v>5114</v>
      </c>
    </row>
    <row r="872">
      <c r="A872" s="3">
        <v>44446.40174502315</v>
      </c>
      <c r="B872" s="4" t="s">
        <v>5182</v>
      </c>
      <c r="C872" s="4" t="s">
        <v>5183</v>
      </c>
      <c r="D872" s="5" t="s">
        <v>5184</v>
      </c>
      <c r="E872" s="4" t="s">
        <v>5</v>
      </c>
      <c r="F872" s="4" t="s">
        <v>70</v>
      </c>
      <c r="H872" s="4" t="s">
        <v>5185</v>
      </c>
      <c r="I872" s="4" t="s">
        <v>5186</v>
      </c>
      <c r="J872" s="6" t="s">
        <v>5187</v>
      </c>
      <c r="K872" s="7" t="str">
        <f>HYPERLINK("https://drive.google.com/file/d/1INAEynCSf9ABb98RvLDO0Db0FZsQNqXy/view?usp=drivesdk","YETTI PUJI RAHAYUNINGSIH. SP")</f>
        <v>YETTI PUJI RAHAYUNINGSIH. SP</v>
      </c>
      <c r="L872" s="4" t="s">
        <v>5188</v>
      </c>
    </row>
    <row r="873">
      <c r="A873" s="3">
        <v>44446.401744918985</v>
      </c>
      <c r="B873" s="4" t="s">
        <v>5189</v>
      </c>
      <c r="C873" s="4" t="s">
        <v>5190</v>
      </c>
      <c r="D873" s="5" t="s">
        <v>5191</v>
      </c>
      <c r="E873" s="4" t="s">
        <v>6</v>
      </c>
      <c r="G873" s="4" t="s">
        <v>236</v>
      </c>
      <c r="H873" s="4" t="s">
        <v>5192</v>
      </c>
      <c r="I873" s="4" t="s">
        <v>5193</v>
      </c>
      <c r="J873" s="6" t="s">
        <v>5194</v>
      </c>
      <c r="K873" s="7" t="str">
        <f>HYPERLINK("https://drive.google.com/file/d/1Jkbp0IzBs6FNNvdhYrwPb1fRHu1yPKhf/view?usp=drivesdk","Rusbandi")</f>
        <v>Rusbandi</v>
      </c>
      <c r="L873" s="4" t="s">
        <v>5188</v>
      </c>
    </row>
    <row r="874">
      <c r="A874" s="3">
        <v>44446.40178262732</v>
      </c>
      <c r="B874" s="4" t="s">
        <v>5195</v>
      </c>
      <c r="C874" s="4" t="s">
        <v>5196</v>
      </c>
      <c r="D874" s="5" t="s">
        <v>5197</v>
      </c>
      <c r="E874" s="4" t="s">
        <v>5</v>
      </c>
      <c r="F874" s="4" t="s">
        <v>70</v>
      </c>
      <c r="H874" s="4" t="s">
        <v>5198</v>
      </c>
      <c r="I874" s="4" t="s">
        <v>5199</v>
      </c>
      <c r="J874" s="6" t="s">
        <v>5200</v>
      </c>
      <c r="K874" s="7" t="str">
        <f>HYPERLINK("https://drive.google.com/file/d/17voVUxgGpQKIH2EJoqBPKeWUFrc3cHtU/view?usp=drivesdk","Yunita Eka Nofitasari, SP")</f>
        <v>Yunita Eka Nofitasari, SP</v>
      </c>
      <c r="L874" s="4" t="s">
        <v>5114</v>
      </c>
    </row>
    <row r="875">
      <c r="A875" s="3">
        <v>44446.40183296296</v>
      </c>
      <c r="B875" s="4" t="s">
        <v>5201</v>
      </c>
      <c r="C875" s="4" t="s">
        <v>5202</v>
      </c>
      <c r="D875" s="5" t="s">
        <v>5203</v>
      </c>
      <c r="E875" s="4" t="s">
        <v>5</v>
      </c>
      <c r="F875" s="4" t="s">
        <v>738</v>
      </c>
      <c r="H875" s="4" t="s">
        <v>2063</v>
      </c>
      <c r="I875" s="4" t="s">
        <v>5204</v>
      </c>
      <c r="J875" s="6" t="s">
        <v>5205</v>
      </c>
      <c r="K875" s="7" t="str">
        <f>HYPERLINK("https://drive.google.com/file/d/1gZx_FFmEekWY-WwPnO191IFOTHeXRe__/view?usp=drivesdk","JAJANG KOSTAMAN")</f>
        <v>JAJANG KOSTAMAN</v>
      </c>
      <c r="L875" s="4" t="s">
        <v>5188</v>
      </c>
    </row>
    <row r="876">
      <c r="A876" s="3">
        <v>44446.401834687495</v>
      </c>
      <c r="B876" s="4" t="s">
        <v>5206</v>
      </c>
      <c r="C876" s="4" t="s">
        <v>5207</v>
      </c>
      <c r="D876" s="5" t="s">
        <v>5208</v>
      </c>
      <c r="E876" s="4" t="s">
        <v>5</v>
      </c>
      <c r="F876" s="4" t="s">
        <v>15</v>
      </c>
      <c r="I876" s="4" t="s">
        <v>5209</v>
      </c>
      <c r="J876" s="6" t="s">
        <v>5210</v>
      </c>
      <c r="K876" s="7" t="str">
        <f>HYPERLINK("https://drive.google.com/file/d/1iOybo4un5OaMLzBlhiClQTEFF6e_Rsoc/view?usp=drivesdk","Wahyu Mukti, SP")</f>
        <v>Wahyu Mukti, SP</v>
      </c>
      <c r="L876" s="4" t="s">
        <v>5188</v>
      </c>
    </row>
    <row r="877">
      <c r="A877" s="3">
        <v>44446.40196851852</v>
      </c>
      <c r="B877" s="4" t="s">
        <v>5211</v>
      </c>
      <c r="C877" s="4" t="s">
        <v>5212</v>
      </c>
      <c r="D877" s="5" t="s">
        <v>5213</v>
      </c>
      <c r="E877" s="4" t="s">
        <v>6</v>
      </c>
      <c r="F877" s="4" t="s">
        <v>5214</v>
      </c>
      <c r="G877" s="4" t="s">
        <v>5214</v>
      </c>
      <c r="H877" s="4" t="s">
        <v>5215</v>
      </c>
      <c r="I877" s="4" t="s">
        <v>5216</v>
      </c>
      <c r="J877" s="6" t="s">
        <v>5217</v>
      </c>
      <c r="K877" s="7" t="str">
        <f>HYPERLINK("https://drive.google.com/file/d/1hRZ7jRpmh6rSG9uXYQNT7Gp4Raz-oUy6/view?usp=drivesdk","ORIEN ADHI LUHUNG")</f>
        <v>ORIEN ADHI LUHUNG</v>
      </c>
      <c r="L877" s="4" t="s">
        <v>5188</v>
      </c>
    </row>
    <row r="878">
      <c r="A878" s="3">
        <v>44446.401998113426</v>
      </c>
      <c r="B878" s="4" t="s">
        <v>5218</v>
      </c>
      <c r="C878" s="4" t="s">
        <v>5219</v>
      </c>
      <c r="D878" s="5" t="s">
        <v>5220</v>
      </c>
      <c r="E878" s="4" t="s">
        <v>6</v>
      </c>
      <c r="G878" s="4" t="s">
        <v>236</v>
      </c>
      <c r="H878" s="4" t="s">
        <v>1923</v>
      </c>
      <c r="I878" s="4" t="s">
        <v>5221</v>
      </c>
      <c r="J878" s="6" t="s">
        <v>5222</v>
      </c>
      <c r="K878" s="7" t="str">
        <f>HYPERLINK("https://drive.google.com/file/d/1zgxzcRc_FmKWG_1KXBoLJFJm6LcIoghO/view?usp=drivesdk","Kuncoro Djati")</f>
        <v>Kuncoro Djati</v>
      </c>
      <c r="L878" s="4" t="s">
        <v>5188</v>
      </c>
    </row>
    <row r="879">
      <c r="A879" s="3">
        <v>44446.40203547454</v>
      </c>
      <c r="B879" s="4" t="s">
        <v>5223</v>
      </c>
      <c r="C879" s="4" t="s">
        <v>5224</v>
      </c>
      <c r="D879" s="5" t="s">
        <v>5225</v>
      </c>
      <c r="E879" s="4" t="s">
        <v>6</v>
      </c>
      <c r="G879" s="4" t="s">
        <v>92</v>
      </c>
      <c r="H879" s="4" t="s">
        <v>5226</v>
      </c>
      <c r="I879" s="4" t="s">
        <v>5227</v>
      </c>
      <c r="J879" s="6" t="s">
        <v>5228</v>
      </c>
      <c r="K879" s="7" t="str">
        <f>HYPERLINK("https://drive.google.com/file/d/1Vc0OXnsawXXytz0r3mFWJGSvCleMIAfe/view?usp=drivesdk","Yusup Herdiansah")</f>
        <v>Yusup Herdiansah</v>
      </c>
      <c r="L879" s="4" t="s">
        <v>5188</v>
      </c>
    </row>
    <row r="880">
      <c r="A880" s="3">
        <v>44446.402089525465</v>
      </c>
      <c r="B880" s="4" t="s">
        <v>5229</v>
      </c>
      <c r="C880" s="4" t="s">
        <v>5230</v>
      </c>
      <c r="D880" s="5" t="s">
        <v>5231</v>
      </c>
      <c r="E880" s="4" t="s">
        <v>5</v>
      </c>
      <c r="F880" s="4" t="s">
        <v>70</v>
      </c>
      <c r="H880" s="4" t="s">
        <v>444</v>
      </c>
      <c r="I880" s="4" t="s">
        <v>5232</v>
      </c>
      <c r="J880" s="6" t="s">
        <v>5233</v>
      </c>
      <c r="K880" s="7" t="str">
        <f>HYPERLINK("https://drive.google.com/file/d/1PO-LrK_xWiMmkppkkj7BcN76ZAMzHOyo/view?usp=drivesdk","Nur Iksan")</f>
        <v>Nur Iksan</v>
      </c>
      <c r="L880" s="4" t="s">
        <v>5188</v>
      </c>
    </row>
    <row r="881">
      <c r="A881" s="3">
        <v>44446.402110358795</v>
      </c>
      <c r="B881" s="4" t="s">
        <v>5234</v>
      </c>
      <c r="C881" s="4" t="s">
        <v>5235</v>
      </c>
      <c r="D881" s="5" t="s">
        <v>5236</v>
      </c>
      <c r="E881" s="4" t="s">
        <v>5</v>
      </c>
      <c r="F881" s="4" t="s">
        <v>70</v>
      </c>
      <c r="H881" s="4" t="s">
        <v>1177</v>
      </c>
      <c r="I881" s="4" t="s">
        <v>5237</v>
      </c>
      <c r="J881" s="6" t="s">
        <v>5238</v>
      </c>
      <c r="K881" s="7" t="str">
        <f>HYPERLINK("https://drive.google.com/file/d/1WG8YzflIsMDjsI1aPf9jQfPuNn6nrv3D/view?usp=drivesdk","Dina Umi Mardiyah, SP")</f>
        <v>Dina Umi Mardiyah, SP</v>
      </c>
      <c r="L881" s="4" t="s">
        <v>5188</v>
      </c>
    </row>
    <row r="882">
      <c r="A882" s="3">
        <v>44446.40212835648</v>
      </c>
      <c r="B882" s="4" t="s">
        <v>5239</v>
      </c>
      <c r="C882" s="4" t="s">
        <v>5240</v>
      </c>
      <c r="D882" s="5" t="s">
        <v>5241</v>
      </c>
      <c r="E882" s="4" t="s">
        <v>5</v>
      </c>
      <c r="F882" s="4" t="s">
        <v>5242</v>
      </c>
      <c r="H882" s="4" t="s">
        <v>5243</v>
      </c>
      <c r="I882" s="4" t="s">
        <v>5244</v>
      </c>
      <c r="J882" s="6" t="s">
        <v>5245</v>
      </c>
      <c r="K882" s="7" t="str">
        <f>HYPERLINK("https://drive.google.com/file/d/1LlPLDLOGvI2fadtprVjbmgarS7e_tA5P/view?usp=drivesdk","KUSRINI SETYOWATI, SP")</f>
        <v>KUSRINI SETYOWATI, SP</v>
      </c>
      <c r="L882" s="4" t="s">
        <v>5188</v>
      </c>
    </row>
    <row r="883">
      <c r="A883" s="3">
        <v>44446.4021993287</v>
      </c>
      <c r="B883" s="4" t="s">
        <v>4354</v>
      </c>
      <c r="C883" s="4" t="s">
        <v>4355</v>
      </c>
      <c r="D883" s="5" t="s">
        <v>4356</v>
      </c>
      <c r="E883" s="4" t="s">
        <v>5</v>
      </c>
      <c r="F883" s="4" t="s">
        <v>70</v>
      </c>
      <c r="H883" s="4" t="s">
        <v>4357</v>
      </c>
      <c r="I883" s="4" t="s">
        <v>5246</v>
      </c>
      <c r="J883" s="6" t="s">
        <v>5247</v>
      </c>
      <c r="K883" s="7" t="str">
        <f>HYPERLINK("https://drive.google.com/file/d/1pJ7IFtXCEnjO-YZkWhGxJ36czkNgy07a/view?usp=drivesdk","Muhammad Rizqi Mubarok, S.P.")</f>
        <v>Muhammad Rizqi Mubarok, S.P.</v>
      </c>
      <c r="L883" s="4" t="s">
        <v>5188</v>
      </c>
    </row>
    <row r="884">
      <c r="A884" s="3">
        <v>44446.402215462964</v>
      </c>
      <c r="B884" s="4" t="s">
        <v>5248</v>
      </c>
      <c r="C884" s="4" t="s">
        <v>5249</v>
      </c>
      <c r="D884" s="5" t="s">
        <v>5250</v>
      </c>
      <c r="E884" s="4" t="s">
        <v>5</v>
      </c>
      <c r="F884" s="4" t="s">
        <v>15</v>
      </c>
      <c r="H884" s="4" t="s">
        <v>992</v>
      </c>
      <c r="I884" s="4" t="s">
        <v>5251</v>
      </c>
      <c r="J884" s="6" t="s">
        <v>5252</v>
      </c>
      <c r="K884" s="7" t="str">
        <f>HYPERLINK("https://drive.google.com/file/d/1JiWOvyvkfzFURC1gRfV6yxKnpcFHpoKX/view?usp=drivesdk","Drs. Sudaryanto")</f>
        <v>Drs. Sudaryanto</v>
      </c>
      <c r="L884" s="4" t="s">
        <v>5188</v>
      </c>
    </row>
    <row r="885">
      <c r="A885" s="3">
        <v>44446.40238936343</v>
      </c>
      <c r="B885" s="4" t="s">
        <v>5253</v>
      </c>
      <c r="C885" s="4" t="s">
        <v>5254</v>
      </c>
      <c r="D885" s="5" t="s">
        <v>5255</v>
      </c>
      <c r="E885" s="4" t="s">
        <v>5</v>
      </c>
      <c r="F885" s="4" t="s">
        <v>70</v>
      </c>
      <c r="H885" s="4" t="s">
        <v>5256</v>
      </c>
      <c r="I885" s="4" t="s">
        <v>5257</v>
      </c>
      <c r="J885" s="6" t="s">
        <v>5258</v>
      </c>
      <c r="K885" s="7" t="str">
        <f>HYPERLINK("https://drive.google.com/file/d/1L6_j5qBm4gHNj60q84trqoXMR5lgRGWb/view?usp=drivesdk","Renvi Anggraini,SP")</f>
        <v>Renvi Anggraini,SP</v>
      </c>
      <c r="L885" s="4" t="s">
        <v>5188</v>
      </c>
    </row>
    <row r="886">
      <c r="A886" s="3">
        <v>44446.40239002315</v>
      </c>
      <c r="B886" s="4" t="s">
        <v>5259</v>
      </c>
      <c r="C886" s="4" t="s">
        <v>5260</v>
      </c>
      <c r="D886" s="5" t="s">
        <v>5261</v>
      </c>
      <c r="E886" s="4" t="s">
        <v>5</v>
      </c>
      <c r="F886" s="4" t="s">
        <v>70</v>
      </c>
      <c r="I886" s="4" t="s">
        <v>5262</v>
      </c>
      <c r="J886" s="6" t="s">
        <v>5263</v>
      </c>
      <c r="K886" s="7" t="str">
        <f>HYPERLINK("https://drive.google.com/file/d/1bpwZWvgZUuSYlrAXPWWG42P5aw-zsFF0/view?usp=drivesdk","Suyono,A.Md")</f>
        <v>Suyono,A.Md</v>
      </c>
      <c r="L886" s="4" t="s">
        <v>5188</v>
      </c>
    </row>
    <row r="887">
      <c r="A887" s="3">
        <v>44446.40240972222</v>
      </c>
      <c r="B887" s="4" t="s">
        <v>5264</v>
      </c>
      <c r="C887" s="4" t="s">
        <v>5265</v>
      </c>
      <c r="D887" s="5" t="s">
        <v>5266</v>
      </c>
      <c r="E887" s="4" t="s">
        <v>5</v>
      </c>
      <c r="F887" s="4" t="s">
        <v>5267</v>
      </c>
      <c r="H887" s="4" t="s">
        <v>5268</v>
      </c>
      <c r="I887" s="4" t="s">
        <v>5269</v>
      </c>
      <c r="J887" s="6" t="s">
        <v>5270</v>
      </c>
      <c r="K887" s="7" t="str">
        <f>HYPERLINK("https://drive.google.com/file/d/1q49NP3wP4fUp4x0WHMuiIR99i7NV-o4h/view?usp=drivesdk","ILHAM, SP., MP.")</f>
        <v>ILHAM, SP., MP.</v>
      </c>
      <c r="L887" s="4" t="s">
        <v>5271</v>
      </c>
    </row>
    <row r="888">
      <c r="A888" s="3">
        <v>44446.4024262037</v>
      </c>
      <c r="B888" s="4" t="s">
        <v>5272</v>
      </c>
      <c r="C888" s="4" t="s">
        <v>5273</v>
      </c>
      <c r="D888" s="5" t="s">
        <v>5274</v>
      </c>
      <c r="E888" s="4" t="s">
        <v>5</v>
      </c>
      <c r="F888" s="4" t="s">
        <v>70</v>
      </c>
      <c r="H888" s="4" t="s">
        <v>222</v>
      </c>
      <c r="I888" s="4" t="s">
        <v>5275</v>
      </c>
      <c r="J888" s="6" t="s">
        <v>5276</v>
      </c>
      <c r="K888" s="7" t="str">
        <f>HYPERLINK("https://drive.google.com/file/d/1P924JPIhBNNAcgDA5JLULUY7phn_Vd1g/view?usp=drivesdk","Miftahul Handika Setya Wardani, S.P, M.Agr")</f>
        <v>Miftahul Handika Setya Wardani, S.P, M.Agr</v>
      </c>
      <c r="L888" s="4" t="s">
        <v>5271</v>
      </c>
    </row>
    <row r="889">
      <c r="A889" s="3">
        <v>44446.40243703703</v>
      </c>
      <c r="B889" s="4" t="s">
        <v>5277</v>
      </c>
      <c r="C889" s="4" t="s">
        <v>5278</v>
      </c>
      <c r="D889" s="5" t="s">
        <v>5279</v>
      </c>
      <c r="E889" s="4" t="s">
        <v>5</v>
      </c>
      <c r="F889" s="4" t="s">
        <v>4344</v>
      </c>
      <c r="H889" s="4" t="s">
        <v>5280</v>
      </c>
      <c r="I889" s="4" t="s">
        <v>5281</v>
      </c>
      <c r="J889" s="6" t="s">
        <v>5282</v>
      </c>
      <c r="K889" s="7" t="str">
        <f>HYPERLINK("https://drive.google.com/file/d/1oojRD39vcDuKZLsEevI9i2jWo2BV3acT/view?usp=drivesdk","MEI NALITA SARI, SP")</f>
        <v>MEI NALITA SARI, SP</v>
      </c>
      <c r="L889" s="4" t="s">
        <v>5188</v>
      </c>
    </row>
    <row r="890">
      <c r="A890" s="3">
        <v>44446.402516319446</v>
      </c>
      <c r="B890" s="4" t="s">
        <v>5283</v>
      </c>
      <c r="C890" s="4" t="s">
        <v>5284</v>
      </c>
      <c r="D890" s="5" t="s">
        <v>5285</v>
      </c>
      <c r="E890" s="4" t="s">
        <v>5</v>
      </c>
      <c r="F890" s="4" t="s">
        <v>5286</v>
      </c>
      <c r="H890" s="4" t="s">
        <v>5287</v>
      </c>
      <c r="I890" s="4" t="s">
        <v>5288</v>
      </c>
      <c r="J890" s="6" t="s">
        <v>5289</v>
      </c>
      <c r="K890" s="7" t="str">
        <f>HYPERLINK("https://drive.google.com/file/d/1aWYs6n9McyyRKM_tPahlA55VKJCvBcmU/view?usp=drivesdk","Hudri")</f>
        <v>Hudri</v>
      </c>
      <c r="L890" s="4" t="s">
        <v>5188</v>
      </c>
    </row>
    <row r="891">
      <c r="A891" s="3">
        <v>44446.40253443287</v>
      </c>
      <c r="B891" s="4" t="s">
        <v>5290</v>
      </c>
      <c r="C891" s="4" t="s">
        <v>5291</v>
      </c>
      <c r="D891" s="5" t="s">
        <v>5292</v>
      </c>
      <c r="E891" s="4" t="s">
        <v>6</v>
      </c>
      <c r="G891" s="4" t="s">
        <v>55</v>
      </c>
      <c r="H891" s="4" t="s">
        <v>5293</v>
      </c>
      <c r="I891" s="4" t="s">
        <v>5294</v>
      </c>
      <c r="J891" s="6" t="s">
        <v>5295</v>
      </c>
      <c r="K891" s="7" t="str">
        <f>HYPERLINK("https://drive.google.com/file/d/1qE8dfBDKzIPk4vnXQ3_jfps9rSxaKi-9/view?usp=drivesdk","MARLAN USMANI PUTRA")</f>
        <v>MARLAN USMANI PUTRA</v>
      </c>
      <c r="L891" s="4" t="s">
        <v>5271</v>
      </c>
    </row>
    <row r="892">
      <c r="A892" s="3">
        <v>44446.402651446755</v>
      </c>
      <c r="B892" s="4" t="s">
        <v>5296</v>
      </c>
      <c r="C892" s="4" t="s">
        <v>5297</v>
      </c>
      <c r="D892" s="5" t="s">
        <v>5298</v>
      </c>
      <c r="E892" s="4" t="s">
        <v>5</v>
      </c>
      <c r="F892" s="4" t="s">
        <v>70</v>
      </c>
      <c r="H892" s="4" t="s">
        <v>5299</v>
      </c>
      <c r="I892" s="4" t="s">
        <v>5300</v>
      </c>
      <c r="J892" s="6" t="s">
        <v>5301</v>
      </c>
      <c r="K892" s="7" t="str">
        <f>HYPERLINK("https://drive.google.com/file/d/1xy45A-7RjkeKDVBZvE-jJE8Xyi0slLPP/view?usp=drivesdk","Kristiyar Sri Gunawan, SP, M. Si")</f>
        <v>Kristiyar Sri Gunawan, SP, M. Si</v>
      </c>
      <c r="L892" s="4" t="s">
        <v>5271</v>
      </c>
    </row>
    <row r="893">
      <c r="A893" s="3">
        <v>44446.402709849535</v>
      </c>
      <c r="B893" s="4" t="s">
        <v>5302</v>
      </c>
      <c r="C893" s="4" t="s">
        <v>5303</v>
      </c>
      <c r="D893" s="5" t="s">
        <v>5304</v>
      </c>
      <c r="E893" s="4" t="s">
        <v>5</v>
      </c>
      <c r="F893" s="4" t="s">
        <v>70</v>
      </c>
      <c r="H893" s="4" t="s">
        <v>5305</v>
      </c>
      <c r="I893" s="4" t="s">
        <v>5306</v>
      </c>
      <c r="J893" s="6" t="s">
        <v>5307</v>
      </c>
      <c r="K893" s="7" t="str">
        <f>HYPERLINK("https://drive.google.com/file/d/1GSZU0U1qxB5bOb6T_d_aLCrSf1uvQIH2/view?usp=drivesdk","Nunuk Pratiwi, SP")</f>
        <v>Nunuk Pratiwi, SP</v>
      </c>
      <c r="L893" s="4" t="s">
        <v>5271</v>
      </c>
    </row>
    <row r="894">
      <c r="A894" s="3">
        <v>44446.40273598379</v>
      </c>
      <c r="B894" s="4" t="s">
        <v>5308</v>
      </c>
      <c r="C894" s="4" t="s">
        <v>5309</v>
      </c>
      <c r="D894" s="5" t="s">
        <v>5310</v>
      </c>
      <c r="E894" s="4" t="s">
        <v>6</v>
      </c>
      <c r="G894" s="4" t="s">
        <v>122</v>
      </c>
      <c r="H894" s="4" t="s">
        <v>222</v>
      </c>
      <c r="I894" s="4" t="s">
        <v>5311</v>
      </c>
      <c r="J894" s="6" t="s">
        <v>5312</v>
      </c>
      <c r="K894" s="7" t="str">
        <f>HYPERLINK("https://drive.google.com/file/d/15K_OhCxZAmDfV2OC7UvQ3OePbs7hfYsN/view?usp=drivesdk","Siti Nur Syam Ismaniza A., S.P.")</f>
        <v>Siti Nur Syam Ismaniza A., S.P.</v>
      </c>
      <c r="L894" s="4" t="s">
        <v>5271</v>
      </c>
    </row>
    <row r="895">
      <c r="A895" s="3">
        <v>44446.402879155095</v>
      </c>
      <c r="B895" s="4" t="s">
        <v>5313</v>
      </c>
      <c r="C895" s="4" t="s">
        <v>5314</v>
      </c>
      <c r="D895" s="5" t="s">
        <v>5315</v>
      </c>
      <c r="E895" s="4" t="s">
        <v>5</v>
      </c>
      <c r="H895" s="4" t="s">
        <v>48</v>
      </c>
      <c r="I895" s="4" t="s">
        <v>5316</v>
      </c>
      <c r="J895" s="6" t="s">
        <v>5317</v>
      </c>
      <c r="K895" s="7" t="str">
        <f>HYPERLINK("https://drive.google.com/file/d/1eV1G5HRILQrg_X2wy9kcFJ2kwZUU5thQ/view?usp=drivesdk","Ir. Elke Jenny Rambing")</f>
        <v>Ir. Elke Jenny Rambing</v>
      </c>
      <c r="L895" s="4" t="s">
        <v>5271</v>
      </c>
    </row>
    <row r="896">
      <c r="A896" s="3">
        <v>44446.40292504629</v>
      </c>
      <c r="B896" s="4" t="s">
        <v>5318</v>
      </c>
      <c r="C896" s="4" t="s">
        <v>5319</v>
      </c>
      <c r="D896" s="5" t="s">
        <v>5320</v>
      </c>
      <c r="E896" s="4" t="s">
        <v>6</v>
      </c>
      <c r="G896" s="4" t="s">
        <v>92</v>
      </c>
      <c r="H896" s="4" t="s">
        <v>5321</v>
      </c>
      <c r="I896" s="4" t="s">
        <v>5322</v>
      </c>
      <c r="J896" s="6" t="s">
        <v>5323</v>
      </c>
      <c r="K896" s="7" t="str">
        <f>HYPERLINK("https://drive.google.com/file/d/1kji5TO8mwWU3Gk-mDce555veg86CVJPY/view?usp=drivesdk","NGADI UTOMO")</f>
        <v>NGADI UTOMO</v>
      </c>
      <c r="L896" s="4" t="s">
        <v>5271</v>
      </c>
    </row>
    <row r="897">
      <c r="A897" s="3">
        <v>44446.40298907408</v>
      </c>
      <c r="B897" s="4" t="s">
        <v>5324</v>
      </c>
      <c r="C897" s="4" t="s">
        <v>5325</v>
      </c>
      <c r="D897" s="5" t="s">
        <v>5326</v>
      </c>
      <c r="E897" s="4" t="s">
        <v>5</v>
      </c>
      <c r="F897" s="4" t="s">
        <v>70</v>
      </c>
      <c r="H897" s="4" t="s">
        <v>5327</v>
      </c>
      <c r="I897" s="4" t="s">
        <v>5328</v>
      </c>
      <c r="J897" s="6" t="s">
        <v>5329</v>
      </c>
      <c r="K897" s="7" t="str">
        <f>HYPERLINK("https://drive.google.com/file/d/10f7Mv6Amsixbw5pCD7VdVAQg2LyMb1cI/view?usp=drivesdk","Sri Utami, S.TP")</f>
        <v>Sri Utami, S.TP</v>
      </c>
      <c r="L897" s="4" t="s">
        <v>5271</v>
      </c>
    </row>
    <row r="898">
      <c r="A898" s="3">
        <v>44446.40301546296</v>
      </c>
      <c r="B898" s="4" t="s">
        <v>5330</v>
      </c>
      <c r="C898" s="4" t="s">
        <v>5331</v>
      </c>
      <c r="D898" s="5" t="s">
        <v>5332</v>
      </c>
      <c r="E898" s="4" t="s">
        <v>5</v>
      </c>
      <c r="F898" s="4" t="s">
        <v>70</v>
      </c>
      <c r="H898" s="4" t="s">
        <v>5333</v>
      </c>
      <c r="I898" s="4" t="s">
        <v>5334</v>
      </c>
      <c r="J898" s="6" t="s">
        <v>5335</v>
      </c>
      <c r="K898" s="7" t="str">
        <f>HYPERLINK("https://drive.google.com/file/d/1k8JFJf0JxXSxCB7NqKifgRcKJbEqpXU5/view?usp=drivesdk","Sri sulistyorini")</f>
        <v>Sri sulistyorini</v>
      </c>
      <c r="L898" s="4" t="s">
        <v>5271</v>
      </c>
    </row>
    <row r="899">
      <c r="A899" s="3">
        <v>44446.40308322917</v>
      </c>
      <c r="B899" s="4" t="s">
        <v>5336</v>
      </c>
      <c r="C899" s="4" t="s">
        <v>5337</v>
      </c>
      <c r="D899" s="5" t="s">
        <v>5338</v>
      </c>
      <c r="E899" s="4" t="s">
        <v>5</v>
      </c>
      <c r="F899" s="4" t="s">
        <v>5339</v>
      </c>
      <c r="H899" s="4" t="s">
        <v>5340</v>
      </c>
      <c r="I899" s="4" t="s">
        <v>5341</v>
      </c>
      <c r="J899" s="6" t="s">
        <v>5342</v>
      </c>
      <c r="K899" s="7" t="str">
        <f>HYPERLINK("https://drive.google.com/file/d/1FeUj8XE75FhpYbFSAlzbMfT5iTuPbBCZ/view?usp=drivesdk","REDY DESTIAN REVIALDY, S.TP")</f>
        <v>REDY DESTIAN REVIALDY, S.TP</v>
      </c>
      <c r="L899" s="4" t="s">
        <v>5271</v>
      </c>
    </row>
    <row r="900">
      <c r="A900" s="3">
        <v>44446.40315358796</v>
      </c>
      <c r="B900" s="4" t="s">
        <v>5343</v>
      </c>
      <c r="C900" s="4" t="s">
        <v>5344</v>
      </c>
      <c r="D900" s="5" t="s">
        <v>5345</v>
      </c>
      <c r="E900" s="4" t="s">
        <v>5</v>
      </c>
      <c r="F900" s="4" t="s">
        <v>15</v>
      </c>
      <c r="H900" s="4" t="s">
        <v>5346</v>
      </c>
      <c r="I900" s="4" t="s">
        <v>5347</v>
      </c>
      <c r="J900" s="6" t="s">
        <v>5348</v>
      </c>
      <c r="K900" s="7" t="str">
        <f>HYPERLINK("https://drive.google.com/file/d/1-urhWB4R0yKywEXwAAzHgmE3FYeNsZwC/view?usp=drivesdk","Syafriani Sitorus.SP")</f>
        <v>Syafriani Sitorus.SP</v>
      </c>
      <c r="L900" s="4" t="s">
        <v>5271</v>
      </c>
    </row>
    <row r="901">
      <c r="A901" s="3">
        <v>44446.40317384259</v>
      </c>
      <c r="B901" s="4" t="s">
        <v>3437</v>
      </c>
      <c r="C901" s="4" t="s">
        <v>5349</v>
      </c>
      <c r="D901" s="5" t="s">
        <v>5350</v>
      </c>
      <c r="E901" s="4" t="s">
        <v>5</v>
      </c>
      <c r="F901" s="4" t="s">
        <v>70</v>
      </c>
      <c r="H901" s="4" t="s">
        <v>594</v>
      </c>
      <c r="I901" s="4" t="s">
        <v>5351</v>
      </c>
      <c r="J901" s="6" t="s">
        <v>5352</v>
      </c>
      <c r="K901" s="7" t="str">
        <f>HYPERLINK("https://drive.google.com/file/d/1Fe1X5ru0D0vrZzeQIp2F61vfP9nigU_0/view?usp=drivesdk","Muhammad SP ")</f>
        <v>Muhammad SP </v>
      </c>
      <c r="L901" s="4" t="s">
        <v>5353</v>
      </c>
    </row>
    <row r="902">
      <c r="A902" s="3">
        <v>44446.40329055555</v>
      </c>
      <c r="B902" s="4" t="s">
        <v>5354</v>
      </c>
      <c r="C902" s="4" t="s">
        <v>5355</v>
      </c>
      <c r="D902" s="5" t="s">
        <v>5356</v>
      </c>
      <c r="E902" s="4" t="s">
        <v>5</v>
      </c>
      <c r="F902" s="4" t="s">
        <v>70</v>
      </c>
      <c r="H902" s="4" t="s">
        <v>716</v>
      </c>
      <c r="I902" s="4" t="s">
        <v>5357</v>
      </c>
      <c r="J902" s="6" t="s">
        <v>5358</v>
      </c>
      <c r="K902" s="7" t="str">
        <f>HYPERLINK("https://drive.google.com/file/d/1PNrEZxssE1uOBTWxA_FfFQUBsZ9f97YU/view?usp=drivesdk","MASTUTI SAMOSIR, SP")</f>
        <v>MASTUTI SAMOSIR, SP</v>
      </c>
      <c r="L902" s="4" t="s">
        <v>5353</v>
      </c>
    </row>
    <row r="903">
      <c r="A903" s="3">
        <v>44446.40329644676</v>
      </c>
      <c r="B903" s="4" t="s">
        <v>5359</v>
      </c>
      <c r="C903" s="4" t="s">
        <v>5360</v>
      </c>
      <c r="D903" s="5" t="s">
        <v>5361</v>
      </c>
      <c r="E903" s="4" t="s">
        <v>5</v>
      </c>
      <c r="F903" s="4" t="s">
        <v>15</v>
      </c>
      <c r="H903" s="4" t="s">
        <v>5362</v>
      </c>
      <c r="I903" s="4" t="s">
        <v>5363</v>
      </c>
      <c r="J903" s="6" t="s">
        <v>5364</v>
      </c>
      <c r="K903" s="7" t="str">
        <f>HYPERLINK("https://drive.google.com/file/d/1TnR0X-BkxacGtM7brcThrVGI5c4sB3tl/view?usp=drivesdk","NURFAIDAH, S.P")</f>
        <v>NURFAIDAH, S.P</v>
      </c>
      <c r="L903" s="4" t="s">
        <v>5353</v>
      </c>
    </row>
    <row r="904">
      <c r="A904" s="3">
        <v>44446.40333423611</v>
      </c>
      <c r="B904" s="4" t="s">
        <v>5365</v>
      </c>
      <c r="C904" s="4" t="s">
        <v>5366</v>
      </c>
      <c r="D904" s="5" t="s">
        <v>5367</v>
      </c>
      <c r="E904" s="4" t="s">
        <v>5</v>
      </c>
      <c r="F904" s="4" t="s">
        <v>3904</v>
      </c>
      <c r="H904" s="4" t="s">
        <v>318</v>
      </c>
      <c r="I904" s="4" t="s">
        <v>5368</v>
      </c>
      <c r="J904" s="6" t="s">
        <v>5369</v>
      </c>
      <c r="K904" s="7" t="str">
        <f>HYPERLINK("https://drive.google.com/file/d/11_uVsX1bhctNoJnYCpW8RYIaAf4CMc5E/view?usp=drivesdk","HESTI KUMARAWATI, SP")</f>
        <v>HESTI KUMARAWATI, SP</v>
      </c>
      <c r="L904" s="4" t="s">
        <v>5353</v>
      </c>
    </row>
    <row r="905">
      <c r="A905" s="3">
        <v>44446.40333674768</v>
      </c>
      <c r="B905" s="4" t="s">
        <v>5370</v>
      </c>
      <c r="C905" s="4" t="s">
        <v>5371</v>
      </c>
      <c r="D905" s="5" t="s">
        <v>5372</v>
      </c>
      <c r="E905" s="4" t="s">
        <v>5</v>
      </c>
      <c r="F905" s="4" t="s">
        <v>15</v>
      </c>
      <c r="H905" s="4" t="s">
        <v>1978</v>
      </c>
      <c r="I905" s="4" t="s">
        <v>5373</v>
      </c>
      <c r="J905" s="6" t="s">
        <v>5374</v>
      </c>
      <c r="K905" s="7" t="str">
        <f>HYPERLINK("https://drive.google.com/file/d/1ygKPKZYzvqlD7ZRj1haKKe5-SCIBbRaF/view?usp=drivesdk","Subandana,SP")</f>
        <v>Subandana,SP</v>
      </c>
      <c r="L905" s="4" t="s">
        <v>5353</v>
      </c>
    </row>
    <row r="906">
      <c r="A906" s="3">
        <v>44446.403383854165</v>
      </c>
      <c r="B906" s="4" t="s">
        <v>5375</v>
      </c>
      <c r="C906" s="4" t="s">
        <v>5376</v>
      </c>
      <c r="D906" s="5" t="s">
        <v>5377</v>
      </c>
      <c r="E906" s="4" t="s">
        <v>5</v>
      </c>
      <c r="F906" s="4" t="s">
        <v>70</v>
      </c>
      <c r="H906" s="4" t="s">
        <v>2114</v>
      </c>
      <c r="I906" s="4" t="s">
        <v>5378</v>
      </c>
      <c r="J906" s="6" t="s">
        <v>5379</v>
      </c>
      <c r="K906" s="7" t="str">
        <f>HYPERLINK("https://drive.google.com/file/d/1sR5tDzobEPwiuqGzTSouTpwXd9u3SlHA/view?usp=drivesdk","Yulianty, SP")</f>
        <v>Yulianty, SP</v>
      </c>
      <c r="L906" s="4" t="s">
        <v>5353</v>
      </c>
    </row>
    <row r="907">
      <c r="A907" s="3">
        <v>44446.40371868055</v>
      </c>
      <c r="B907" s="4" t="s">
        <v>5380</v>
      </c>
      <c r="C907" s="4" t="s">
        <v>5381</v>
      </c>
      <c r="D907" s="5" t="s">
        <v>5382</v>
      </c>
      <c r="E907" s="4" t="s">
        <v>6</v>
      </c>
      <c r="F907" s="4" t="s">
        <v>122</v>
      </c>
      <c r="G907" s="4" t="s">
        <v>122</v>
      </c>
      <c r="H907" s="4" t="s">
        <v>318</v>
      </c>
      <c r="I907" s="4" t="s">
        <v>5383</v>
      </c>
      <c r="J907" s="6" t="s">
        <v>5384</v>
      </c>
      <c r="K907" s="7" t="str">
        <f>HYPERLINK("https://drive.google.com/file/d/1coOXbtiDSqsEycORgnrrGh1FldfkKYH1/view?usp=drivesdk","IMROATUL FAUZIAH")</f>
        <v>IMROATUL FAUZIAH</v>
      </c>
      <c r="L907" s="4" t="s">
        <v>5353</v>
      </c>
    </row>
    <row r="908">
      <c r="A908" s="3">
        <v>44446.403776493054</v>
      </c>
      <c r="B908" s="4" t="s">
        <v>5385</v>
      </c>
      <c r="C908" s="4" t="s">
        <v>5386</v>
      </c>
      <c r="D908" s="5" t="s">
        <v>5387</v>
      </c>
      <c r="E908" s="4" t="s">
        <v>5</v>
      </c>
      <c r="F908" s="4" t="s">
        <v>15</v>
      </c>
      <c r="H908" s="4" t="s">
        <v>297</v>
      </c>
      <c r="I908" s="4" t="s">
        <v>5388</v>
      </c>
      <c r="J908" s="6" t="s">
        <v>5389</v>
      </c>
      <c r="K908" s="7" t="str">
        <f>HYPERLINK("https://drive.google.com/file/d/1GEx1y35lFoZfBNcpk08_SDj9zJpbn_iC/view?usp=drivesdk","Nurhidayah, SP")</f>
        <v>Nurhidayah, SP</v>
      </c>
      <c r="L908" s="4" t="s">
        <v>5353</v>
      </c>
    </row>
    <row r="909">
      <c r="A909" s="3">
        <v>44446.403824050925</v>
      </c>
      <c r="B909" s="4" t="s">
        <v>5390</v>
      </c>
      <c r="C909" s="4" t="s">
        <v>5391</v>
      </c>
      <c r="D909" s="5" t="s">
        <v>5392</v>
      </c>
      <c r="E909" s="4" t="s">
        <v>5</v>
      </c>
      <c r="H909" s="4" t="s">
        <v>5393</v>
      </c>
      <c r="I909" s="4" t="s">
        <v>5394</v>
      </c>
      <c r="J909" s="6" t="s">
        <v>5395</v>
      </c>
      <c r="K909" s="7" t="str">
        <f>HYPERLINK("https://drive.google.com/file/d/1F3GhXlKGIItFC7WZIJxGGtgm80PJVi0C/view?usp=drivesdk","SUDUNG SITUMORANG.SP")</f>
        <v>SUDUNG SITUMORANG.SP</v>
      </c>
      <c r="L909" s="4" t="s">
        <v>5396</v>
      </c>
    </row>
    <row r="910">
      <c r="A910" s="3">
        <v>44446.403830995376</v>
      </c>
      <c r="B910" s="4" t="s">
        <v>5397</v>
      </c>
      <c r="C910" s="4" t="s">
        <v>5398</v>
      </c>
      <c r="D910" s="5" t="s">
        <v>5399</v>
      </c>
      <c r="E910" s="4" t="s">
        <v>5</v>
      </c>
      <c r="F910" s="4" t="s">
        <v>70</v>
      </c>
      <c r="H910" s="4" t="s">
        <v>5400</v>
      </c>
      <c r="I910" s="4" t="s">
        <v>5401</v>
      </c>
      <c r="J910" s="6" t="s">
        <v>5402</v>
      </c>
      <c r="K910" s="7" t="str">
        <f>HYPERLINK("https://drive.google.com/file/d/1sHtpK27GFw38qwcY6p0hUsXIbj1YZCnr/view?usp=drivesdk","R Sonnie Hidayat SP")</f>
        <v>R Sonnie Hidayat SP</v>
      </c>
      <c r="L910" s="4" t="s">
        <v>5353</v>
      </c>
    </row>
    <row r="911">
      <c r="A911" s="3">
        <v>44446.40396011574</v>
      </c>
      <c r="B911" s="4" t="s">
        <v>5403</v>
      </c>
      <c r="C911" s="4" t="s">
        <v>5404</v>
      </c>
      <c r="D911" s="5" t="s">
        <v>5405</v>
      </c>
      <c r="E911" s="4" t="s">
        <v>5</v>
      </c>
      <c r="H911" s="4" t="s">
        <v>5406</v>
      </c>
      <c r="I911" s="4" t="s">
        <v>5407</v>
      </c>
      <c r="J911" s="6" t="s">
        <v>5408</v>
      </c>
      <c r="K911" s="7" t="str">
        <f>HYPERLINK("https://drive.google.com/file/d/1B1BDJ3xpTUxYra6GLX-HqTiLugPwCpiP/view?usp=drivesdk","MAKHMUD RIYAD, S.P., M.Si")</f>
        <v>MAKHMUD RIYAD, S.P., M.Si</v>
      </c>
      <c r="L911" s="4" t="s">
        <v>5353</v>
      </c>
    </row>
    <row r="912">
      <c r="A912" s="3">
        <v>44446.40397671296</v>
      </c>
      <c r="B912" s="4" t="s">
        <v>5409</v>
      </c>
      <c r="C912" s="4" t="s">
        <v>5410</v>
      </c>
      <c r="D912" s="5" t="s">
        <v>5411</v>
      </c>
      <c r="E912" s="4" t="s">
        <v>5</v>
      </c>
      <c r="F912" s="4" t="s">
        <v>70</v>
      </c>
      <c r="H912" s="4" t="s">
        <v>5412</v>
      </c>
      <c r="I912" s="4" t="s">
        <v>5413</v>
      </c>
      <c r="J912" s="6" t="s">
        <v>5414</v>
      </c>
      <c r="K912" s="7" t="str">
        <f>HYPERLINK("https://drive.google.com/file/d/11NTlJLbKvF5Ipl3VHUc6_LKUmGxVASCX/view?usp=drivesdk","IHWANUDDIN,SP.")</f>
        <v>IHWANUDDIN,SP.</v>
      </c>
      <c r="L912" s="4" t="s">
        <v>5415</v>
      </c>
    </row>
    <row r="913">
      <c r="A913" s="3">
        <v>44446.40404497685</v>
      </c>
      <c r="B913" s="4" t="s">
        <v>5416</v>
      </c>
      <c r="C913" s="4" t="s">
        <v>5417</v>
      </c>
      <c r="D913" s="5" t="s">
        <v>5418</v>
      </c>
      <c r="E913" s="4" t="s">
        <v>5</v>
      </c>
      <c r="F913" s="4" t="s">
        <v>70</v>
      </c>
      <c r="H913" s="4" t="s">
        <v>318</v>
      </c>
      <c r="I913" s="4" t="s">
        <v>5419</v>
      </c>
      <c r="J913" s="6" t="s">
        <v>5420</v>
      </c>
      <c r="K913" s="7" t="str">
        <f>HYPERLINK("https://drive.google.com/file/d/15t9QHnap_Z-D7x5imZB66bWxYMvMqL0O/view?usp=drivesdk","Feronika Sampe")</f>
        <v>Feronika Sampe</v>
      </c>
      <c r="L913" s="4" t="s">
        <v>5415</v>
      </c>
    </row>
    <row r="914">
      <c r="A914" s="3">
        <v>44446.40406390047</v>
      </c>
      <c r="B914" s="4" t="s">
        <v>5421</v>
      </c>
      <c r="C914" s="4" t="s">
        <v>5422</v>
      </c>
      <c r="D914" s="5" t="s">
        <v>5423</v>
      </c>
      <c r="E914" s="4" t="s">
        <v>5</v>
      </c>
      <c r="F914" s="4" t="s">
        <v>55</v>
      </c>
      <c r="H914" s="4" t="s">
        <v>5424</v>
      </c>
      <c r="I914" s="4" t="s">
        <v>5425</v>
      </c>
      <c r="J914" s="6" t="s">
        <v>5426</v>
      </c>
      <c r="K914" s="7" t="str">
        <f>HYPERLINK("https://drive.google.com/file/d/1yYaT7RSsGvyFJSPYstANBLF1ZSc0xIp6/view?usp=drivesdk","Rani Agustina Wulandari")</f>
        <v>Rani Agustina Wulandari</v>
      </c>
      <c r="L914" s="4" t="s">
        <v>5415</v>
      </c>
    </row>
    <row r="915">
      <c r="A915" s="3">
        <v>44446.40409689815</v>
      </c>
      <c r="B915" s="4" t="s">
        <v>5427</v>
      </c>
      <c r="C915" s="4" t="s">
        <v>5428</v>
      </c>
      <c r="D915" s="5" t="s">
        <v>5429</v>
      </c>
      <c r="E915" s="4" t="s">
        <v>5</v>
      </c>
      <c r="F915" s="4" t="s">
        <v>70</v>
      </c>
      <c r="H915" s="4" t="s">
        <v>5430</v>
      </c>
      <c r="I915" s="4" t="s">
        <v>5431</v>
      </c>
      <c r="J915" s="6" t="s">
        <v>5432</v>
      </c>
      <c r="K915" s="7" t="str">
        <f>HYPERLINK("https://drive.google.com/file/d/1qNqFNYVwrRLZ6bg2UZ3ouiWmY7smqADm/view?usp=drivesdk","SANEN PRIYANTO, SP.")</f>
        <v>SANEN PRIYANTO, SP.</v>
      </c>
      <c r="L915" s="4" t="s">
        <v>5415</v>
      </c>
    </row>
    <row r="916">
      <c r="A916" s="3">
        <v>44446.40410596065</v>
      </c>
      <c r="B916" s="4" t="s">
        <v>5433</v>
      </c>
      <c r="C916" s="4" t="s">
        <v>5434</v>
      </c>
      <c r="D916" s="5" t="s">
        <v>5435</v>
      </c>
      <c r="E916" s="4" t="s">
        <v>5</v>
      </c>
      <c r="F916" s="4" t="s">
        <v>15</v>
      </c>
      <c r="H916" s="4" t="s">
        <v>5362</v>
      </c>
      <c r="I916" s="4" t="s">
        <v>5436</v>
      </c>
      <c r="J916" s="6" t="s">
        <v>5437</v>
      </c>
      <c r="K916" s="7" t="str">
        <f>HYPERLINK("https://drive.google.com/file/d/1cl-cBcHIFSvCMKbbz1FZY_JNyBjccNWu/view?usp=drivesdk","JUNAEDY, S.P., M.P")</f>
        <v>JUNAEDY, S.P., M.P</v>
      </c>
      <c r="L916" s="4" t="s">
        <v>5415</v>
      </c>
    </row>
    <row r="917">
      <c r="A917" s="3">
        <v>44446.40410825232</v>
      </c>
      <c r="B917" s="4" t="s">
        <v>5438</v>
      </c>
      <c r="C917" s="4" t="s">
        <v>5439</v>
      </c>
      <c r="D917" s="5" t="s">
        <v>5440</v>
      </c>
      <c r="E917" s="4" t="s">
        <v>6</v>
      </c>
      <c r="G917" s="4" t="s">
        <v>122</v>
      </c>
      <c r="H917" s="4" t="s">
        <v>1881</v>
      </c>
      <c r="I917" s="4" t="s">
        <v>5441</v>
      </c>
      <c r="J917" s="6" t="s">
        <v>5442</v>
      </c>
      <c r="K917" s="7" t="str">
        <f>HYPERLINK("https://drive.google.com/file/d/1mPbi5O4dK4JfNOzIMql_bB-d4BAlBLd0/view?usp=drivesdk","Evita Novianti")</f>
        <v>Evita Novianti</v>
      </c>
      <c r="L917" s="4" t="s">
        <v>5415</v>
      </c>
    </row>
    <row r="918">
      <c r="A918" s="3">
        <v>44446.4042253125</v>
      </c>
      <c r="B918" s="4" t="s">
        <v>5443</v>
      </c>
      <c r="C918" s="4" t="s">
        <v>5444</v>
      </c>
      <c r="D918" s="5" t="s">
        <v>5445</v>
      </c>
      <c r="E918" s="4" t="s">
        <v>5</v>
      </c>
      <c r="F918" s="4" t="s">
        <v>70</v>
      </c>
      <c r="H918" s="4" t="s">
        <v>5446</v>
      </c>
      <c r="I918" s="4" t="s">
        <v>5447</v>
      </c>
      <c r="J918" s="6" t="s">
        <v>5448</v>
      </c>
      <c r="K918" s="7" t="str">
        <f>HYPERLINK("https://drive.google.com/file/d/1fdQ-hsQnUbzOaUU5WbByyJpNP6mZlwfw/view?usp=drivesdk","ENY NORHARINI SP")</f>
        <v>ENY NORHARINI SP</v>
      </c>
      <c r="L918" s="4" t="s">
        <v>5415</v>
      </c>
    </row>
    <row r="919">
      <c r="A919" s="3">
        <v>44446.404267499995</v>
      </c>
      <c r="B919" s="4" t="s">
        <v>5449</v>
      </c>
      <c r="C919" s="4" t="s">
        <v>5450</v>
      </c>
      <c r="D919" s="5" t="s">
        <v>5451</v>
      </c>
      <c r="E919" s="4" t="s">
        <v>5</v>
      </c>
      <c r="H919" s="4" t="s">
        <v>1266</v>
      </c>
      <c r="I919" s="4" t="s">
        <v>5452</v>
      </c>
      <c r="J919" s="6" t="s">
        <v>5453</v>
      </c>
      <c r="K919" s="7" t="str">
        <f>HYPERLINK("https://drive.google.com/file/d/1z7tRZwd0R57V-vSna9VOUBst_KJXjBL8/view?usp=drivesdk","WAGIYEM")</f>
        <v>WAGIYEM</v>
      </c>
      <c r="L919" s="4" t="s">
        <v>5415</v>
      </c>
    </row>
    <row r="920">
      <c r="A920" s="3">
        <v>44446.40426979167</v>
      </c>
      <c r="B920" s="4" t="s">
        <v>5454</v>
      </c>
      <c r="C920" s="4" t="s">
        <v>5455</v>
      </c>
      <c r="D920" s="5" t="s">
        <v>5456</v>
      </c>
      <c r="E920" s="4" t="s">
        <v>5</v>
      </c>
      <c r="F920" s="4" t="s">
        <v>70</v>
      </c>
      <c r="H920" s="4" t="s">
        <v>5457</v>
      </c>
      <c r="I920" s="4" t="s">
        <v>5458</v>
      </c>
      <c r="J920" s="6" t="s">
        <v>5459</v>
      </c>
      <c r="K920" s="7" t="str">
        <f>HYPERLINK("https://drive.google.com/file/d/1M_9eDdiE9ZaMsFDWUfMY6FwZoQZlHtKT/view?usp=drivesdk","Petronela Kristiana Iin, SP")</f>
        <v>Petronela Kristiana Iin, SP</v>
      </c>
      <c r="L920" s="4" t="s">
        <v>5415</v>
      </c>
    </row>
    <row r="921">
      <c r="A921" s="3">
        <v>44446.40432765047</v>
      </c>
      <c r="B921" s="4" t="s">
        <v>5460</v>
      </c>
      <c r="C921" s="4" t="s">
        <v>5461</v>
      </c>
      <c r="D921" s="5" t="s">
        <v>5462</v>
      </c>
      <c r="E921" s="4" t="s">
        <v>5</v>
      </c>
      <c r="F921" s="4" t="s">
        <v>3237</v>
      </c>
      <c r="H921" s="4" t="s">
        <v>5463</v>
      </c>
      <c r="I921" s="4" t="s">
        <v>5464</v>
      </c>
      <c r="J921" s="6" t="s">
        <v>5465</v>
      </c>
      <c r="K921" s="7" t="str">
        <f>HYPERLINK("https://drive.google.com/file/d/18hVlhKnxNN4qSOTsWtGX5BQNAv8joVvp/view?usp=drivesdk","Rina Sopiana,SP.M.Si")</f>
        <v>Rina Sopiana,SP.M.Si</v>
      </c>
      <c r="L921" s="4" t="s">
        <v>5415</v>
      </c>
    </row>
    <row r="922">
      <c r="A922" s="3">
        <v>44446.4043656713</v>
      </c>
      <c r="B922" s="4" t="s">
        <v>5466</v>
      </c>
      <c r="C922" s="4" t="s">
        <v>5467</v>
      </c>
      <c r="D922" s="5" t="s">
        <v>5468</v>
      </c>
      <c r="E922" s="4" t="s">
        <v>5</v>
      </c>
      <c r="H922" s="4" t="s">
        <v>1448</v>
      </c>
      <c r="I922" s="4" t="s">
        <v>5469</v>
      </c>
      <c r="J922" s="6" t="s">
        <v>5470</v>
      </c>
      <c r="K922" s="7" t="str">
        <f>HYPERLINK("https://drive.google.com/file/d/1rYPrjx7EEOBODMQvOkA670OpsxhBdnov/view?usp=drivesdk","Rahmiwati, SP")</f>
        <v>Rahmiwati, SP</v>
      </c>
      <c r="L922" s="4" t="s">
        <v>5415</v>
      </c>
    </row>
    <row r="923">
      <c r="A923" s="3">
        <v>44446.40444575231</v>
      </c>
      <c r="B923" s="4" t="s">
        <v>5471</v>
      </c>
      <c r="C923" s="4" t="s">
        <v>5472</v>
      </c>
      <c r="D923" s="5" t="s">
        <v>5473</v>
      </c>
      <c r="E923" s="4" t="s">
        <v>5</v>
      </c>
      <c r="F923" s="4" t="s">
        <v>55</v>
      </c>
      <c r="G923" s="4" t="s">
        <v>5474</v>
      </c>
      <c r="H923" s="4" t="s">
        <v>5475</v>
      </c>
      <c r="I923" s="4" t="s">
        <v>5476</v>
      </c>
      <c r="J923" s="6" t="s">
        <v>5477</v>
      </c>
      <c r="K923" s="7" t="str">
        <f>HYPERLINK("https://drive.google.com/file/d/1cW_k-Uykx_47ibGnIf5e3MJGbwkERhJT/view?usp=drivesdk","Ir. Rinaldi Sjahril, M.Agr., PhD.")</f>
        <v>Ir. Rinaldi Sjahril, M.Agr., PhD.</v>
      </c>
      <c r="L923" s="4" t="s">
        <v>5415</v>
      </c>
    </row>
    <row r="924">
      <c r="A924" s="3">
        <v>44446.40451158565</v>
      </c>
      <c r="B924" s="4" t="s">
        <v>5478</v>
      </c>
      <c r="C924" s="4" t="s">
        <v>5479</v>
      </c>
      <c r="D924" s="5" t="s">
        <v>5480</v>
      </c>
      <c r="E924" s="4" t="s">
        <v>5</v>
      </c>
      <c r="F924" s="4" t="s">
        <v>70</v>
      </c>
      <c r="H924" s="4" t="s">
        <v>5481</v>
      </c>
      <c r="I924" s="4" t="s">
        <v>5482</v>
      </c>
      <c r="J924" s="6" t="s">
        <v>5483</v>
      </c>
      <c r="K924" s="7" t="str">
        <f>HYPERLINK("https://drive.google.com/file/d/15LrNs34Vc83RQ48mJzVzvb6lOSg9PzkY/view?usp=drivesdk","KABARUDIN, S.Pt")</f>
        <v>KABARUDIN, S.Pt</v>
      </c>
      <c r="L924" s="4" t="s">
        <v>5415</v>
      </c>
    </row>
    <row r="925">
      <c r="A925" s="3">
        <v>44446.40458967593</v>
      </c>
      <c r="B925" s="4" t="s">
        <v>5484</v>
      </c>
      <c r="C925" s="4" t="s">
        <v>5485</v>
      </c>
      <c r="D925" s="5" t="s">
        <v>5486</v>
      </c>
      <c r="E925" s="4" t="s">
        <v>6</v>
      </c>
      <c r="G925" s="4" t="s">
        <v>5487</v>
      </c>
      <c r="H925" s="4" t="s">
        <v>5488</v>
      </c>
      <c r="I925" s="4" t="s">
        <v>5489</v>
      </c>
      <c r="J925" s="6" t="s">
        <v>5490</v>
      </c>
      <c r="K925" s="7" t="str">
        <f>HYPERLINK("https://drive.google.com/file/d/1TblrSV_EEwGOWwvlsIpWD6Am8EfAHxwa/view?usp=drivesdk","Annisa Sendikia Asri Lubis, S.Si., MP.")</f>
        <v>Annisa Sendikia Asri Lubis, S.Si., MP.</v>
      </c>
      <c r="L925" s="4" t="s">
        <v>5415</v>
      </c>
    </row>
    <row r="926">
      <c r="A926" s="3">
        <v>44446.40461668982</v>
      </c>
      <c r="B926" s="4" t="s">
        <v>5343</v>
      </c>
      <c r="C926" s="4" t="s">
        <v>5491</v>
      </c>
      <c r="D926" s="5" t="s">
        <v>5345</v>
      </c>
      <c r="E926" s="4" t="s">
        <v>5</v>
      </c>
      <c r="F926" s="4" t="s">
        <v>15</v>
      </c>
      <c r="H926" s="4" t="s">
        <v>5492</v>
      </c>
      <c r="I926" s="4" t="s">
        <v>5493</v>
      </c>
      <c r="J926" s="6" t="s">
        <v>5494</v>
      </c>
      <c r="K926" s="7" t="str">
        <f>HYPERLINK("https://drive.google.com/file/d/1hTCo2k0UtDxS_9Uk11nGMXqb94WHGXbF/view?usp=drivesdk","Syafriani Sitorus.SP")</f>
        <v>Syafriani Sitorus.SP</v>
      </c>
      <c r="L926" s="4" t="s">
        <v>5495</v>
      </c>
    </row>
    <row r="927">
      <c r="A927" s="3">
        <v>44446.404630474535</v>
      </c>
      <c r="B927" s="4" t="s">
        <v>5496</v>
      </c>
      <c r="C927" s="4" t="s">
        <v>5497</v>
      </c>
      <c r="D927" s="5" t="s">
        <v>5498</v>
      </c>
      <c r="E927" s="4" t="s">
        <v>6</v>
      </c>
      <c r="F927" s="4" t="s">
        <v>5499</v>
      </c>
      <c r="G927" s="4" t="s">
        <v>282</v>
      </c>
      <c r="H927" s="4" t="s">
        <v>1035</v>
      </c>
      <c r="I927" s="4" t="s">
        <v>5500</v>
      </c>
      <c r="J927" s="6" t="s">
        <v>5501</v>
      </c>
      <c r="K927" s="7" t="str">
        <f>HYPERLINK("https://drive.google.com/file/d/15v85K2-oxAhcGY0JOOK31WwEQ97nKeNE/view?usp=drivesdk","Nanang Kuswendi, S.St.Pi.")</f>
        <v>Nanang Kuswendi, S.St.Pi.</v>
      </c>
      <c r="L927" s="4" t="s">
        <v>5495</v>
      </c>
    </row>
    <row r="928">
      <c r="A928" s="3">
        <v>44446.40466581019</v>
      </c>
      <c r="B928" s="4" t="s">
        <v>5502</v>
      </c>
      <c r="C928" s="4" t="s">
        <v>5503</v>
      </c>
      <c r="D928" s="5" t="s">
        <v>5504</v>
      </c>
      <c r="E928" s="4" t="s">
        <v>6</v>
      </c>
      <c r="G928" s="4" t="s">
        <v>92</v>
      </c>
      <c r="H928" s="4" t="s">
        <v>5505</v>
      </c>
      <c r="I928" s="4" t="s">
        <v>5506</v>
      </c>
      <c r="J928" s="6" t="s">
        <v>5507</v>
      </c>
      <c r="K928" s="7" t="str">
        <f>HYPERLINK("https://drive.google.com/file/d/1otckRjl1_cNjVptNv6BsDw9MwhrScSrc/view?usp=drivesdk","Ir. Licinius Tarigan")</f>
        <v>Ir. Licinius Tarigan</v>
      </c>
      <c r="L928" s="4" t="s">
        <v>5415</v>
      </c>
    </row>
    <row r="929">
      <c r="A929" s="3">
        <v>44446.40470387731</v>
      </c>
      <c r="B929" s="4" t="s">
        <v>5508</v>
      </c>
      <c r="C929" s="4" t="s">
        <v>5509</v>
      </c>
      <c r="D929" s="5" t="s">
        <v>5510</v>
      </c>
      <c r="E929" s="4" t="s">
        <v>5</v>
      </c>
      <c r="F929" s="4" t="s">
        <v>15</v>
      </c>
      <c r="H929" s="4" t="s">
        <v>2234</v>
      </c>
      <c r="I929" s="4" t="s">
        <v>5511</v>
      </c>
      <c r="J929" s="6" t="s">
        <v>5512</v>
      </c>
      <c r="K929" s="7" t="str">
        <f>HYPERLINK("https://drive.google.com/file/d/1boYT0aMzziPY-0Qv_CLUm6_yZQgGBwr9/view?usp=drivesdk","Eka Kusumawati,S.TP")</f>
        <v>Eka Kusumawati,S.TP</v>
      </c>
      <c r="L929" s="4" t="s">
        <v>5495</v>
      </c>
    </row>
    <row r="930">
      <c r="A930" s="3">
        <v>44446.404705231485</v>
      </c>
      <c r="B930" s="4" t="s">
        <v>5513</v>
      </c>
      <c r="C930" s="4" t="s">
        <v>5514</v>
      </c>
      <c r="D930" s="5" t="s">
        <v>5515</v>
      </c>
      <c r="E930" s="4" t="s">
        <v>5</v>
      </c>
      <c r="F930" s="4" t="s">
        <v>70</v>
      </c>
      <c r="H930" s="4" t="s">
        <v>5516</v>
      </c>
      <c r="I930" s="4" t="s">
        <v>5517</v>
      </c>
      <c r="J930" s="6" t="s">
        <v>5518</v>
      </c>
      <c r="K930" s="7" t="str">
        <f>HYPERLINK("https://drive.google.com/file/d/1qazkCFTklGWgY5W-gSB-49Lj9k4TLQP1/view?usp=drivesdk","Aisyah Muslimah, S,P")</f>
        <v>Aisyah Muslimah, S,P</v>
      </c>
      <c r="L930" s="4" t="s">
        <v>5495</v>
      </c>
    </row>
    <row r="931">
      <c r="A931" s="3">
        <v>44446.40471378472</v>
      </c>
      <c r="B931" s="4" t="s">
        <v>5519</v>
      </c>
      <c r="C931" s="4" t="s">
        <v>5520</v>
      </c>
      <c r="D931" s="5" t="s">
        <v>5521</v>
      </c>
      <c r="E931" s="4" t="s">
        <v>5</v>
      </c>
      <c r="F931" s="4" t="s">
        <v>70</v>
      </c>
      <c r="H931" s="4" t="s">
        <v>5522</v>
      </c>
      <c r="I931" s="4" t="s">
        <v>5523</v>
      </c>
      <c r="J931" s="6" t="s">
        <v>5524</v>
      </c>
      <c r="K931" s="7" t="str">
        <f>HYPERLINK("https://drive.google.com/file/d/1h4aAeA9oyX1640l1lItUWkEDfk4_PBbL/view?usp=drivesdk","FEBERIA ZEBUA")</f>
        <v>FEBERIA ZEBUA</v>
      </c>
      <c r="L931" s="4" t="s">
        <v>5495</v>
      </c>
    </row>
    <row r="932">
      <c r="A932" s="3">
        <v>44446.40476215278</v>
      </c>
      <c r="B932" s="4" t="s">
        <v>5525</v>
      </c>
      <c r="C932" s="4" t="s">
        <v>5526</v>
      </c>
      <c r="D932" s="5" t="s">
        <v>5527</v>
      </c>
      <c r="E932" s="4" t="s">
        <v>5</v>
      </c>
      <c r="F932" s="4" t="s">
        <v>15</v>
      </c>
      <c r="H932" s="4" t="s">
        <v>5528</v>
      </c>
      <c r="I932" s="4" t="s">
        <v>5529</v>
      </c>
      <c r="J932" s="6" t="s">
        <v>5530</v>
      </c>
      <c r="K932" s="7" t="str">
        <f>HYPERLINK("https://drive.google.com/file/d/1VRVedCphGDyV1aQDCcXCAyMNd2yRWuXI/view?usp=drivesdk","Iyus Rosliana,SP")</f>
        <v>Iyus Rosliana,SP</v>
      </c>
      <c r="L932" s="4" t="s">
        <v>5495</v>
      </c>
    </row>
    <row r="933">
      <c r="A933" s="3">
        <v>44446.40477515046</v>
      </c>
      <c r="B933" s="4" t="s">
        <v>5531</v>
      </c>
      <c r="C933" s="4" t="s">
        <v>5532</v>
      </c>
      <c r="D933" s="5" t="s">
        <v>5533</v>
      </c>
      <c r="E933" s="4" t="s">
        <v>5</v>
      </c>
      <c r="F933" s="4" t="s">
        <v>70</v>
      </c>
      <c r="G933" s="4" t="s">
        <v>92</v>
      </c>
      <c r="H933" s="4" t="s">
        <v>5534</v>
      </c>
      <c r="I933" s="4" t="s">
        <v>5535</v>
      </c>
      <c r="J933" s="6" t="s">
        <v>5536</v>
      </c>
      <c r="K933" s="7" t="str">
        <f>HYPERLINK("https://drive.google.com/file/d/1t-NO_IaX0mvb_HD1WjBZq0lDQopnfhKL/view?usp=drivesdk","Nuraida")</f>
        <v>Nuraida</v>
      </c>
      <c r="L933" s="4" t="s">
        <v>5495</v>
      </c>
    </row>
    <row r="934">
      <c r="A934" s="3">
        <v>44446.404775625</v>
      </c>
      <c r="B934" s="4" t="s">
        <v>5537</v>
      </c>
      <c r="C934" s="4" t="s">
        <v>5538</v>
      </c>
      <c r="D934" s="4">
        <v>123.0</v>
      </c>
      <c r="E934" s="4" t="s">
        <v>5</v>
      </c>
      <c r="F934" s="4" t="s">
        <v>187</v>
      </c>
      <c r="I934" s="4" t="s">
        <v>5539</v>
      </c>
      <c r="J934" s="6" t="s">
        <v>5540</v>
      </c>
      <c r="K934" s="7" t="str">
        <f>HYPERLINK("https://drive.google.com/file/d/1TKusPNsn75Ks-DRNciKxq-puhy0DL5pT/view?usp=drivesdk","Andi Abdurahim, S.Si., MAP")</f>
        <v>Andi Abdurahim, S.Si., MAP</v>
      </c>
      <c r="L934" s="4" t="s">
        <v>5495</v>
      </c>
    </row>
    <row r="935">
      <c r="A935" s="3">
        <v>44446.40487863426</v>
      </c>
      <c r="B935" s="4" t="s">
        <v>5541</v>
      </c>
      <c r="C935" s="4" t="s">
        <v>5542</v>
      </c>
      <c r="D935" s="5" t="s">
        <v>5543</v>
      </c>
      <c r="E935" s="4" t="s">
        <v>6</v>
      </c>
      <c r="G935" s="4" t="s">
        <v>5544</v>
      </c>
      <c r="H935" s="4" t="s">
        <v>5545</v>
      </c>
      <c r="I935" s="4" t="s">
        <v>5546</v>
      </c>
      <c r="J935" s="6" t="s">
        <v>5547</v>
      </c>
      <c r="K935" s="7" t="str">
        <f>HYPERLINK("https://drive.google.com/file/d/1ZlKaY9rsylBmjIZ_-W-hLsHKHx7mYsli/view?usp=drivesdk","Muhidin Juwaini, ST. MM.")</f>
        <v>Muhidin Juwaini, ST. MM.</v>
      </c>
      <c r="L935" s="4" t="s">
        <v>5495</v>
      </c>
    </row>
    <row r="936">
      <c r="A936" s="3">
        <v>44446.40499538195</v>
      </c>
      <c r="B936" s="4" t="s">
        <v>5548</v>
      </c>
      <c r="C936" s="4" t="s">
        <v>5549</v>
      </c>
      <c r="D936" s="5" t="s">
        <v>5550</v>
      </c>
      <c r="E936" s="4" t="s">
        <v>5</v>
      </c>
      <c r="F936" s="4" t="s">
        <v>70</v>
      </c>
      <c r="H936" s="4" t="s">
        <v>5551</v>
      </c>
      <c r="I936" s="4" t="s">
        <v>5552</v>
      </c>
      <c r="J936" s="6" t="s">
        <v>5553</v>
      </c>
      <c r="K936" s="7" t="str">
        <f>HYPERLINK("https://drive.google.com/file/d/1TepJfJ5SkV9OiM8c1_0xdCiVT7j0L9bZ/view?usp=drivesdk","Elisya Nurani Kombong, SP")</f>
        <v>Elisya Nurani Kombong, SP</v>
      </c>
      <c r="L936" s="4" t="s">
        <v>5495</v>
      </c>
    </row>
    <row r="937">
      <c r="A937" s="3">
        <v>44446.405094965274</v>
      </c>
      <c r="B937" s="4" t="s">
        <v>5554</v>
      </c>
      <c r="C937" s="4" t="s">
        <v>5555</v>
      </c>
      <c r="D937" s="5" t="s">
        <v>5556</v>
      </c>
      <c r="E937" s="4" t="s">
        <v>6</v>
      </c>
      <c r="G937" s="4" t="s">
        <v>92</v>
      </c>
      <c r="H937" s="4" t="s">
        <v>5557</v>
      </c>
      <c r="I937" s="4" t="s">
        <v>5558</v>
      </c>
      <c r="J937" s="6" t="s">
        <v>5559</v>
      </c>
      <c r="K937" s="7" t="str">
        <f>HYPERLINK("https://drive.google.com/file/d/1qj_bIZFI3asqLhNSUH25-Cgf6KOJqyZk/view?usp=drivesdk","Bambang ")</f>
        <v>Bambang </v>
      </c>
      <c r="L937" s="4" t="s">
        <v>5495</v>
      </c>
    </row>
    <row r="938">
      <c r="A938" s="3">
        <v>44446.405099270836</v>
      </c>
      <c r="B938" s="4" t="s">
        <v>5560</v>
      </c>
      <c r="C938" s="4" t="s">
        <v>5561</v>
      </c>
      <c r="D938" s="5" t="s">
        <v>5562</v>
      </c>
      <c r="E938" s="4" t="s">
        <v>5</v>
      </c>
      <c r="F938" s="4" t="s">
        <v>5563</v>
      </c>
      <c r="H938" s="4" t="s">
        <v>1448</v>
      </c>
      <c r="I938" s="4" t="s">
        <v>5564</v>
      </c>
      <c r="J938" s="6" t="s">
        <v>5565</v>
      </c>
      <c r="K938" s="7" t="str">
        <f>HYPERLINK("https://drive.google.com/file/d/1K-wB0BAivN-Tgu0qAL8tgGQE7bP2Uevj/view?usp=drivesdk","MOMMY IGIRISA SP MSI")</f>
        <v>MOMMY IGIRISA SP MSI</v>
      </c>
      <c r="L938" s="4" t="s">
        <v>5495</v>
      </c>
    </row>
    <row r="939">
      <c r="A939" s="3">
        <v>44446.405153506945</v>
      </c>
      <c r="B939" s="4" t="s">
        <v>5566</v>
      </c>
      <c r="C939" s="4" t="s">
        <v>5567</v>
      </c>
      <c r="D939" s="5" t="s">
        <v>5568</v>
      </c>
      <c r="E939" s="4" t="s">
        <v>6</v>
      </c>
      <c r="G939" s="4" t="s">
        <v>92</v>
      </c>
      <c r="H939" s="4" t="s">
        <v>5569</v>
      </c>
      <c r="I939" s="4" t="s">
        <v>5570</v>
      </c>
      <c r="J939" s="6" t="s">
        <v>5571</v>
      </c>
      <c r="K939" s="7" t="str">
        <f>HYPERLINK("https://drive.google.com/file/d/13CvS9mPKeHgtwuIh0E-qlU0txTJLujZq/view?usp=drivesdk","Budi Haryanti")</f>
        <v>Budi Haryanti</v>
      </c>
      <c r="L939" s="4" t="s">
        <v>5495</v>
      </c>
    </row>
    <row r="940">
      <c r="A940" s="3">
        <v>44446.40516940972</v>
      </c>
      <c r="B940" s="4" t="s">
        <v>5572</v>
      </c>
      <c r="C940" s="4" t="s">
        <v>5573</v>
      </c>
      <c r="D940" s="5" t="s">
        <v>5574</v>
      </c>
      <c r="E940" s="4" t="s">
        <v>5</v>
      </c>
      <c r="F940" s="4" t="s">
        <v>4531</v>
      </c>
      <c r="H940" s="4" t="s">
        <v>5575</v>
      </c>
      <c r="I940" s="4" t="s">
        <v>5576</v>
      </c>
      <c r="J940" s="6" t="s">
        <v>5577</v>
      </c>
      <c r="K940" s="7" t="str">
        <f>HYPERLINK("https://drive.google.com/file/d/1OzgFNRBF00sVeV7J1IT2xPPvMwlD9QUg/view?usp=drivesdk","Musa A. Tungga")</f>
        <v>Musa A. Tungga</v>
      </c>
      <c r="L940" s="4" t="s">
        <v>5495</v>
      </c>
    </row>
    <row r="941">
      <c r="A941" s="3">
        <v>44446.40517196759</v>
      </c>
      <c r="B941" s="4" t="s">
        <v>5578</v>
      </c>
      <c r="C941" s="4" t="s">
        <v>5579</v>
      </c>
      <c r="D941" s="5" t="s">
        <v>5580</v>
      </c>
      <c r="E941" s="4" t="s">
        <v>5</v>
      </c>
      <c r="F941" s="4" t="s">
        <v>70</v>
      </c>
      <c r="H941" s="4" t="s">
        <v>5581</v>
      </c>
      <c r="I941" s="4" t="s">
        <v>5582</v>
      </c>
      <c r="J941" s="6" t="s">
        <v>5583</v>
      </c>
      <c r="K941" s="7" t="str">
        <f>HYPERLINK("https://drive.google.com/file/d/1TptSbXC_-8vgJZB7JA60YkPH-CVTbr4U/view?usp=drivesdk","Eunike Wahongan")</f>
        <v>Eunike Wahongan</v>
      </c>
      <c r="L941" s="4" t="s">
        <v>5584</v>
      </c>
    </row>
    <row r="942">
      <c r="A942" s="3">
        <v>44446.40534916667</v>
      </c>
      <c r="B942" s="4" t="s">
        <v>5585</v>
      </c>
      <c r="C942" s="4" t="s">
        <v>5586</v>
      </c>
      <c r="D942" s="5" t="s">
        <v>5587</v>
      </c>
      <c r="E942" s="4" t="s">
        <v>5</v>
      </c>
      <c r="F942" s="4" t="s">
        <v>70</v>
      </c>
      <c r="H942" s="4" t="s">
        <v>5588</v>
      </c>
      <c r="I942" s="4" t="s">
        <v>5589</v>
      </c>
      <c r="J942" s="6" t="s">
        <v>5590</v>
      </c>
      <c r="K942" s="7" t="str">
        <f>HYPERLINK("https://drive.google.com/file/d/1wTlIlE6ANmZkfJUvSee6vRMlhYLx6ZtD/view?usp=drivesdk","IRVAN ALVIAN")</f>
        <v>IRVAN ALVIAN</v>
      </c>
      <c r="L942" s="4" t="s">
        <v>5584</v>
      </c>
    </row>
    <row r="943">
      <c r="A943" s="3">
        <v>44446.40541228009</v>
      </c>
      <c r="B943" s="4" t="s">
        <v>5591</v>
      </c>
      <c r="C943" s="4" t="s">
        <v>5592</v>
      </c>
      <c r="D943" s="5" t="s">
        <v>5593</v>
      </c>
      <c r="E943" s="4" t="s">
        <v>6</v>
      </c>
      <c r="G943" s="4" t="s">
        <v>282</v>
      </c>
      <c r="I943" s="4" t="s">
        <v>5594</v>
      </c>
      <c r="J943" s="6" t="s">
        <v>5595</v>
      </c>
      <c r="K943" s="7" t="str">
        <f>HYPERLINK("https://drive.google.com/file/d/1g7g4qpSXHKj_p_ojnYWW1BIoC3iy9HwF/view?usp=drivesdk","FERI KARTONO")</f>
        <v>FERI KARTONO</v>
      </c>
      <c r="L943" s="4" t="s">
        <v>5584</v>
      </c>
    </row>
    <row r="944">
      <c r="A944" s="3">
        <v>44446.40546015046</v>
      </c>
      <c r="B944" s="4" t="s">
        <v>5596</v>
      </c>
      <c r="C944" s="4" t="s">
        <v>5597</v>
      </c>
      <c r="D944" s="5" t="s">
        <v>5598</v>
      </c>
      <c r="E944" s="4" t="s">
        <v>5</v>
      </c>
      <c r="F944" s="4" t="s">
        <v>70</v>
      </c>
      <c r="H944" s="4" t="s">
        <v>5599</v>
      </c>
      <c r="I944" s="4" t="s">
        <v>5600</v>
      </c>
      <c r="J944" s="6" t="s">
        <v>5601</v>
      </c>
      <c r="K944" s="7" t="str">
        <f>HYPERLINK("https://drive.google.com/file/d/1v5w_SCsgjxRKSzho7KxlBMPEfUekO2WE/view?usp=drivesdk","SULISTIYO, S.PKP")</f>
        <v>SULISTIYO, S.PKP</v>
      </c>
      <c r="L944" s="4" t="s">
        <v>5584</v>
      </c>
    </row>
    <row r="945">
      <c r="A945" s="3">
        <v>44446.405476875</v>
      </c>
      <c r="B945" s="4" t="s">
        <v>5602</v>
      </c>
      <c r="C945" s="4" t="s">
        <v>5603</v>
      </c>
      <c r="D945" s="5" t="s">
        <v>5604</v>
      </c>
      <c r="E945" s="4" t="s">
        <v>5</v>
      </c>
      <c r="F945" s="4" t="s">
        <v>70</v>
      </c>
      <c r="H945" s="4" t="s">
        <v>5605</v>
      </c>
      <c r="I945" s="4" t="s">
        <v>5606</v>
      </c>
      <c r="J945" s="6" t="s">
        <v>5607</v>
      </c>
      <c r="K945" s="7" t="str">
        <f>HYPERLINK("https://drive.google.com/file/d/1JU1umnAlEb7t1wdx-cILI1UBF8E2IGPv/view?usp=drivesdk","Lina Kustiyowati,SP")</f>
        <v>Lina Kustiyowati,SP</v>
      </c>
      <c r="L945" s="4" t="s">
        <v>5584</v>
      </c>
    </row>
    <row r="946">
      <c r="A946" s="3">
        <v>44446.40550087963</v>
      </c>
      <c r="B946" s="4" t="s">
        <v>5608</v>
      </c>
      <c r="C946" s="4" t="s">
        <v>5609</v>
      </c>
      <c r="D946" s="5" t="s">
        <v>5610</v>
      </c>
      <c r="E946" s="4" t="s">
        <v>5</v>
      </c>
      <c r="F946" s="4" t="s">
        <v>1272</v>
      </c>
      <c r="H946" s="4" t="s">
        <v>5611</v>
      </c>
      <c r="I946" s="4" t="s">
        <v>5612</v>
      </c>
      <c r="J946" s="6" t="s">
        <v>5613</v>
      </c>
      <c r="K946" s="7" t="str">
        <f>HYPERLINK("https://drive.google.com/file/d/1k8wNgLF3Hr3W3-SdMEfuPuBVsOiIVCkP/view?usp=drivesdk","Rahayu Endang Pujiati")</f>
        <v>Rahayu Endang Pujiati</v>
      </c>
      <c r="L946" s="4" t="s">
        <v>5584</v>
      </c>
    </row>
    <row r="947">
      <c r="A947" s="3">
        <v>44446.40550489583</v>
      </c>
      <c r="B947" s="4" t="s">
        <v>5614</v>
      </c>
      <c r="C947" s="4" t="s">
        <v>5615</v>
      </c>
      <c r="D947" s="5" t="s">
        <v>5616</v>
      </c>
      <c r="E947" s="4" t="s">
        <v>5</v>
      </c>
      <c r="F947" s="4" t="s">
        <v>15</v>
      </c>
      <c r="H947" s="4" t="s">
        <v>3755</v>
      </c>
      <c r="I947" s="4" t="s">
        <v>5617</v>
      </c>
      <c r="J947" s="6" t="s">
        <v>5618</v>
      </c>
      <c r="K947" s="7" t="str">
        <f>HYPERLINK("https://drive.google.com/file/d/1ZZa8nq6TCt0lYdCQYNAg0VHp4x_tKXV_/view?usp=drivesdk","Suratno, SP ")</f>
        <v>Suratno, SP </v>
      </c>
      <c r="L947" s="4" t="s">
        <v>5584</v>
      </c>
    </row>
    <row r="948">
      <c r="A948" s="3">
        <v>44446.40560309028</v>
      </c>
      <c r="B948" s="4" t="s">
        <v>5619</v>
      </c>
      <c r="C948" s="4" t="s">
        <v>5620</v>
      </c>
      <c r="D948" s="5" t="s">
        <v>5621</v>
      </c>
      <c r="E948" s="4" t="s">
        <v>5</v>
      </c>
      <c r="F948" s="4" t="s">
        <v>15</v>
      </c>
      <c r="H948" s="4" t="s">
        <v>5622</v>
      </c>
      <c r="I948" s="4" t="s">
        <v>5623</v>
      </c>
      <c r="J948" s="6" t="s">
        <v>5624</v>
      </c>
      <c r="K948" s="7" t="str">
        <f>HYPERLINK("https://drive.google.com/file/d/1WhenXlHpVN09Zy89tGBYmVIwBW1W2ohq/view?usp=drivesdk","Wahyu Abidin Shaf, SP., M.Sc.")</f>
        <v>Wahyu Abidin Shaf, SP., M.Sc.</v>
      </c>
      <c r="L948" s="4" t="s">
        <v>5584</v>
      </c>
    </row>
    <row r="949">
      <c r="A949" s="3">
        <v>44446.40566237269</v>
      </c>
      <c r="B949" s="4" t="s">
        <v>5625</v>
      </c>
      <c r="C949" s="4" t="s">
        <v>5626</v>
      </c>
      <c r="D949" s="5" t="s">
        <v>5627</v>
      </c>
      <c r="E949" s="4" t="s">
        <v>5</v>
      </c>
      <c r="F949" s="4" t="s">
        <v>70</v>
      </c>
      <c r="H949" s="4" t="s">
        <v>5628</v>
      </c>
      <c r="I949" s="4" t="s">
        <v>5629</v>
      </c>
      <c r="J949" s="6" t="s">
        <v>5630</v>
      </c>
      <c r="K949" s="7" t="str">
        <f>HYPERLINK("https://drive.google.com/file/d/1pbW_N3yJ6IGya3SYqH5KBayJTKwyxHF7/view?usp=drivesdk","JAKA,SP")</f>
        <v>JAKA,SP</v>
      </c>
      <c r="L949" s="4" t="s">
        <v>5584</v>
      </c>
    </row>
    <row r="950">
      <c r="A950" s="3">
        <v>44446.40568131945</v>
      </c>
      <c r="B950" s="4" t="s">
        <v>5631</v>
      </c>
      <c r="C950" s="4" t="s">
        <v>5632</v>
      </c>
      <c r="D950" s="5" t="s">
        <v>5633</v>
      </c>
      <c r="E950" s="4" t="s">
        <v>5</v>
      </c>
      <c r="F950" s="4" t="s">
        <v>55</v>
      </c>
      <c r="H950" s="4" t="s">
        <v>1627</v>
      </c>
      <c r="I950" s="4" t="s">
        <v>5634</v>
      </c>
      <c r="J950" s="6" t="s">
        <v>5635</v>
      </c>
      <c r="K950" s="7" t="str">
        <f>HYPERLINK("https://drive.google.com/file/d/1IhlXIuk8xFNqq1by0cPlP2GB7DmD6W5L/view?usp=drivesdk","Dr.Ir. Hayatiningsih Gubali, M.Si.")</f>
        <v>Dr.Ir. Hayatiningsih Gubali, M.Si.</v>
      </c>
      <c r="L950" s="4" t="s">
        <v>5584</v>
      </c>
    </row>
    <row r="951">
      <c r="A951" s="3">
        <v>44446.40568780093</v>
      </c>
      <c r="B951" s="4" t="s">
        <v>5636</v>
      </c>
      <c r="C951" s="4" t="s">
        <v>5637</v>
      </c>
      <c r="D951" s="5" t="s">
        <v>5638</v>
      </c>
      <c r="E951" s="4" t="s">
        <v>6</v>
      </c>
      <c r="G951" s="4" t="s">
        <v>92</v>
      </c>
      <c r="H951" s="4" t="s">
        <v>5639</v>
      </c>
      <c r="I951" s="4" t="s">
        <v>5640</v>
      </c>
      <c r="J951" s="6" t="s">
        <v>5641</v>
      </c>
      <c r="K951" s="7" t="str">
        <f>HYPERLINK("https://drive.google.com/file/d/1dbza6r731_R-4bRdqZyfmmWIVMPI89Lo/view?usp=drivesdk","GONDO SUWARNO")</f>
        <v>GONDO SUWARNO</v>
      </c>
      <c r="L951" s="4" t="s">
        <v>5584</v>
      </c>
    </row>
    <row r="952">
      <c r="A952" s="3">
        <v>44446.40569300926</v>
      </c>
      <c r="B952" s="4" t="s">
        <v>5642</v>
      </c>
      <c r="C952" s="4" t="s">
        <v>5643</v>
      </c>
      <c r="D952" s="5" t="s">
        <v>5644</v>
      </c>
      <c r="E952" s="4" t="s">
        <v>5</v>
      </c>
      <c r="F952" s="4" t="s">
        <v>70</v>
      </c>
      <c r="H952" s="4" t="s">
        <v>5645</v>
      </c>
      <c r="I952" s="4" t="s">
        <v>5646</v>
      </c>
      <c r="J952" s="6" t="s">
        <v>5647</v>
      </c>
      <c r="K952" s="7" t="str">
        <f>HYPERLINK("https://drive.google.com/file/d/1ul8X2KK8J5rMcLgFnVjbQ6145Wj8tNU5/view?usp=drivesdk","Meirza Davidson")</f>
        <v>Meirza Davidson</v>
      </c>
      <c r="L952" s="4" t="s">
        <v>5648</v>
      </c>
    </row>
    <row r="953">
      <c r="A953" s="3">
        <v>44446.40578244213</v>
      </c>
      <c r="B953" s="4" t="s">
        <v>3758</v>
      </c>
      <c r="C953" s="4" t="s">
        <v>5649</v>
      </c>
      <c r="D953" s="5" t="s">
        <v>3760</v>
      </c>
      <c r="E953" s="4" t="s">
        <v>5</v>
      </c>
      <c r="F953" s="4" t="s">
        <v>70</v>
      </c>
      <c r="H953" s="4" t="s">
        <v>5650</v>
      </c>
      <c r="I953" s="4" t="s">
        <v>5651</v>
      </c>
      <c r="J953" s="6" t="s">
        <v>5652</v>
      </c>
      <c r="K953" s="7" t="str">
        <f>HYPERLINK("https://drive.google.com/file/d/13WEBmm4h5PkAt3X6rXncj_iKqvoVGfs9/view?usp=drivesdk","drh. Masniyati")</f>
        <v>drh. Masniyati</v>
      </c>
      <c r="L953" s="4" t="s">
        <v>5584</v>
      </c>
    </row>
    <row r="954">
      <c r="A954" s="3">
        <v>44446.40578533565</v>
      </c>
      <c r="B954" s="4" t="s">
        <v>5653</v>
      </c>
      <c r="C954" s="4" t="s">
        <v>5654</v>
      </c>
      <c r="D954" s="5" t="s">
        <v>5655</v>
      </c>
      <c r="E954" s="4" t="s">
        <v>5</v>
      </c>
      <c r="F954" s="4" t="s">
        <v>797</v>
      </c>
      <c r="H954" s="4" t="s">
        <v>5656</v>
      </c>
      <c r="I954" s="4" t="s">
        <v>5657</v>
      </c>
      <c r="J954" s="6" t="s">
        <v>5658</v>
      </c>
      <c r="K954" s="7" t="str">
        <f>HYPERLINK("https://drive.google.com/file/d/1UsCy509xw8YyYrhoNfiRCt9wluTtSsHO/view?usp=drivesdk","HERAWAN")</f>
        <v>HERAWAN</v>
      </c>
      <c r="L954" s="4" t="s">
        <v>5584</v>
      </c>
    </row>
    <row r="955">
      <c r="A955" s="3">
        <v>44446.40584871528</v>
      </c>
      <c r="B955" s="4" t="s">
        <v>5659</v>
      </c>
      <c r="C955" s="4" t="s">
        <v>5660</v>
      </c>
      <c r="D955" s="5" t="s">
        <v>5661</v>
      </c>
      <c r="E955" s="4" t="s">
        <v>5</v>
      </c>
      <c r="F955" s="4" t="s">
        <v>15</v>
      </c>
      <c r="H955" s="4" t="s">
        <v>222</v>
      </c>
      <c r="I955" s="4" t="s">
        <v>5662</v>
      </c>
      <c r="J955" s="6" t="s">
        <v>5663</v>
      </c>
      <c r="K955" s="7" t="str">
        <f>HYPERLINK("https://drive.google.com/file/d/1nGxb1Ui6t70_Ai8Jct4DJMO1nutnkNlg/view?usp=drivesdk","MUH. TAHIR, S.P")</f>
        <v>MUH. TAHIR, S.P</v>
      </c>
      <c r="L955" s="4" t="s">
        <v>5584</v>
      </c>
    </row>
    <row r="956">
      <c r="A956" s="3">
        <v>44446.405886875</v>
      </c>
      <c r="B956" s="4" t="s">
        <v>5664</v>
      </c>
      <c r="C956" s="4" t="s">
        <v>5665</v>
      </c>
      <c r="D956" s="5" t="s">
        <v>5666</v>
      </c>
      <c r="E956" s="4" t="s">
        <v>6</v>
      </c>
      <c r="G956" s="4" t="s">
        <v>5667</v>
      </c>
      <c r="H956" s="4" t="s">
        <v>318</v>
      </c>
      <c r="I956" s="4" t="s">
        <v>5668</v>
      </c>
      <c r="J956" s="6" t="s">
        <v>5669</v>
      </c>
      <c r="K956" s="7" t="str">
        <f>HYPERLINK("https://drive.google.com/file/d/1abxagSvExp2qXvwuITVWAXSDjj9Z85N6/view?usp=drivesdk","AEP SAEFUL KAMAL, SE")</f>
        <v>AEP SAEFUL KAMAL, SE</v>
      </c>
      <c r="L956" s="4" t="s">
        <v>5584</v>
      </c>
    </row>
    <row r="957">
      <c r="A957" s="3">
        <v>44446.406029826394</v>
      </c>
      <c r="B957" s="4" t="s">
        <v>5670</v>
      </c>
      <c r="C957" s="4" t="s">
        <v>5671</v>
      </c>
      <c r="D957" s="5" t="s">
        <v>5672</v>
      </c>
      <c r="E957" s="4" t="s">
        <v>5</v>
      </c>
      <c r="F957" s="4" t="s">
        <v>70</v>
      </c>
      <c r="H957" s="4" t="s">
        <v>5673</v>
      </c>
      <c r="I957" s="4" t="s">
        <v>5674</v>
      </c>
      <c r="J957" s="6" t="s">
        <v>5675</v>
      </c>
      <c r="K957" s="7" t="str">
        <f>HYPERLINK("https://drive.google.com/file/d/1VvZ9xI-H9djfsqNyctgwaIRQq6AVysT5/view?usp=drivesdk","WIDJANARKO, SP")</f>
        <v>WIDJANARKO, SP</v>
      </c>
      <c r="L957" s="4" t="s">
        <v>5648</v>
      </c>
    </row>
    <row r="958">
      <c r="A958" s="3">
        <v>44446.40617445602</v>
      </c>
      <c r="B958" s="4" t="s">
        <v>5676</v>
      </c>
      <c r="C958" s="4" t="s">
        <v>5677</v>
      </c>
      <c r="D958" s="5" t="s">
        <v>5678</v>
      </c>
      <c r="E958" s="4" t="s">
        <v>5</v>
      </c>
      <c r="F958" s="4" t="s">
        <v>70</v>
      </c>
      <c r="H958" s="4" t="s">
        <v>5679</v>
      </c>
      <c r="I958" s="4" t="s">
        <v>5680</v>
      </c>
      <c r="J958" s="6" t="s">
        <v>5681</v>
      </c>
      <c r="K958" s="7" t="str">
        <f>HYPERLINK("https://drive.google.com/file/d/1sn-wcPLh_sjPIVnKAd_39rYepZPE8X3c/view?usp=drivesdk","NANDANG SUDRAJAT, SP")</f>
        <v>NANDANG SUDRAJAT, SP</v>
      </c>
      <c r="L958" s="4" t="s">
        <v>5648</v>
      </c>
    </row>
    <row r="959">
      <c r="A959" s="3">
        <v>44446.40619358796</v>
      </c>
      <c r="B959" s="4" t="s">
        <v>5682</v>
      </c>
      <c r="C959" s="4" t="s">
        <v>5683</v>
      </c>
      <c r="D959" s="5" t="s">
        <v>5684</v>
      </c>
      <c r="E959" s="4" t="s">
        <v>5</v>
      </c>
      <c r="F959" s="4" t="s">
        <v>31</v>
      </c>
      <c r="H959" s="4" t="s">
        <v>5685</v>
      </c>
      <c r="I959" s="4" t="s">
        <v>5686</v>
      </c>
      <c r="J959" s="6" t="s">
        <v>5687</v>
      </c>
      <c r="K959" s="7" t="str">
        <f>HYPERLINK("https://drive.google.com/file/d/1RejqwJekLxnH-RSWpLhTFSpjwFhAhaZ2/view?usp=drivesdk","Anaway Fithriyah, S.P., M.P.")</f>
        <v>Anaway Fithriyah, S.P., M.P.</v>
      </c>
      <c r="L959" s="4" t="s">
        <v>5648</v>
      </c>
    </row>
    <row r="960">
      <c r="A960" s="3">
        <v>44446.40626502315</v>
      </c>
      <c r="B960" s="4" t="s">
        <v>1468</v>
      </c>
      <c r="C960" s="4" t="s">
        <v>1469</v>
      </c>
      <c r="D960" s="5" t="s">
        <v>1470</v>
      </c>
      <c r="E960" s="4" t="s">
        <v>6</v>
      </c>
      <c r="G960" s="4" t="s">
        <v>282</v>
      </c>
      <c r="H960" s="4" t="s">
        <v>5688</v>
      </c>
      <c r="I960" s="4" t="s">
        <v>5689</v>
      </c>
      <c r="J960" s="6" t="s">
        <v>5690</v>
      </c>
      <c r="K960" s="7" t="str">
        <f>HYPERLINK("https://drive.google.com/file/d/1_AF1PI_mFGFaFB7Ei7IBzHtZbe-KDJ_t/view?usp=drivesdk","Noviansyah")</f>
        <v>Noviansyah</v>
      </c>
      <c r="L960" s="4" t="s">
        <v>5648</v>
      </c>
    </row>
    <row r="961">
      <c r="A961" s="3">
        <v>44446.406266018515</v>
      </c>
      <c r="B961" s="4" t="s">
        <v>5691</v>
      </c>
      <c r="C961" s="4" t="s">
        <v>5692</v>
      </c>
      <c r="D961" s="5" t="s">
        <v>5693</v>
      </c>
      <c r="E961" s="4" t="s">
        <v>6</v>
      </c>
      <c r="F961" s="4" t="s">
        <v>122</v>
      </c>
      <c r="G961" s="4" t="s">
        <v>122</v>
      </c>
      <c r="H961" s="4" t="s">
        <v>5694</v>
      </c>
      <c r="I961" s="4" t="s">
        <v>5695</v>
      </c>
      <c r="J961" s="6" t="s">
        <v>5696</v>
      </c>
      <c r="K961" s="7" t="str">
        <f>HYPERLINK("https://drive.google.com/file/d/180gZM0S2I6FMlg__uDNCQ3pkuStEI2oV/view?usp=drivesdk","PUTRA FRINTES SIMANUNGKALIT")</f>
        <v>PUTRA FRINTES SIMANUNGKALIT</v>
      </c>
      <c r="L961" s="4" t="s">
        <v>5648</v>
      </c>
    </row>
    <row r="962">
      <c r="A962" s="3">
        <v>44446.40626751157</v>
      </c>
      <c r="B962" s="4" t="s">
        <v>5697</v>
      </c>
      <c r="C962" s="4" t="s">
        <v>5698</v>
      </c>
      <c r="D962" s="5" t="s">
        <v>5699</v>
      </c>
      <c r="E962" s="4" t="s">
        <v>5</v>
      </c>
      <c r="F962" s="4" t="s">
        <v>187</v>
      </c>
      <c r="H962" s="4" t="s">
        <v>5700</v>
      </c>
      <c r="I962" s="4" t="s">
        <v>5701</v>
      </c>
      <c r="J962" s="6" t="s">
        <v>5702</v>
      </c>
      <c r="K962" s="7" t="str">
        <f>HYPERLINK("https://drive.google.com/file/d/1y8Y4BRxG7jd4F7lULeQVIS7WG_AanWJy/view?usp=drivesdk","Taufik Imani Romadhan, A.Md.P")</f>
        <v>Taufik Imani Romadhan, A.Md.P</v>
      </c>
      <c r="L962" s="4" t="s">
        <v>5648</v>
      </c>
    </row>
    <row r="963">
      <c r="A963" s="3">
        <v>44446.406276180554</v>
      </c>
      <c r="B963" s="4" t="s">
        <v>5390</v>
      </c>
      <c r="C963" s="4" t="s">
        <v>5391</v>
      </c>
      <c r="D963" s="5" t="s">
        <v>5392</v>
      </c>
      <c r="E963" s="4" t="s">
        <v>5</v>
      </c>
      <c r="F963" s="4" t="s">
        <v>5703</v>
      </c>
      <c r="H963" s="4" t="s">
        <v>5704</v>
      </c>
      <c r="I963" s="4" t="s">
        <v>5705</v>
      </c>
      <c r="J963" s="6" t="s">
        <v>5706</v>
      </c>
      <c r="K963" s="7" t="str">
        <f>HYPERLINK("https://drive.google.com/file/d/1ilI5QjH0ZzK9kBQ6KJUsmR1GQsaqwC5u/view?usp=drivesdk","SUDUNG SITUMORANG.SP")</f>
        <v>SUDUNG SITUMORANG.SP</v>
      </c>
      <c r="L963" s="4" t="s">
        <v>5707</v>
      </c>
    </row>
    <row r="964">
      <c r="A964" s="3">
        <v>44446.40630771991</v>
      </c>
      <c r="B964" s="4" t="s">
        <v>5708</v>
      </c>
      <c r="C964" s="4" t="s">
        <v>5709</v>
      </c>
      <c r="D964" s="5" t="s">
        <v>5710</v>
      </c>
      <c r="E964" s="4" t="s">
        <v>5</v>
      </c>
      <c r="F964" s="4" t="s">
        <v>70</v>
      </c>
      <c r="G964" s="4" t="s">
        <v>122</v>
      </c>
      <c r="H964" s="4" t="s">
        <v>5711</v>
      </c>
      <c r="I964" s="4" t="s">
        <v>5712</v>
      </c>
      <c r="J964" s="6" t="s">
        <v>5713</v>
      </c>
      <c r="K964" s="7" t="str">
        <f>HYPERLINK("https://drive.google.com/file/d/1UTDwIlfnjIO8drStgHH6lG8M4sp1489I/view?usp=drivesdk","ATI PRIHATININGNUR")</f>
        <v>ATI PRIHATININGNUR</v>
      </c>
      <c r="L964" s="4" t="s">
        <v>5648</v>
      </c>
    </row>
    <row r="965">
      <c r="A965" s="3">
        <v>44446.4063193287</v>
      </c>
      <c r="B965" s="4" t="s">
        <v>5714</v>
      </c>
      <c r="C965" s="4" t="s">
        <v>5715</v>
      </c>
      <c r="D965" s="5" t="s">
        <v>5716</v>
      </c>
      <c r="E965" s="4" t="s">
        <v>6</v>
      </c>
      <c r="F965" s="4" t="s">
        <v>122</v>
      </c>
      <c r="G965" s="4" t="s">
        <v>122</v>
      </c>
      <c r="H965" s="4" t="s">
        <v>5717</v>
      </c>
      <c r="I965" s="4" t="s">
        <v>5718</v>
      </c>
      <c r="J965" s="6" t="s">
        <v>5719</v>
      </c>
      <c r="K965" s="7" t="str">
        <f>HYPERLINK("https://drive.google.com/file/d/1VhsQwzker3sZ73QlSpHML7h8XrdkAJ3P/view?usp=drivesdk","M.RIVALDI MARSHA")</f>
        <v>M.RIVALDI MARSHA</v>
      </c>
      <c r="L965" s="4" t="s">
        <v>5648</v>
      </c>
    </row>
    <row r="966">
      <c r="A966" s="3">
        <v>44446.406386504634</v>
      </c>
      <c r="B966" s="4" t="s">
        <v>5720</v>
      </c>
      <c r="C966" s="4" t="s">
        <v>5721</v>
      </c>
      <c r="D966" s="5" t="s">
        <v>5722</v>
      </c>
      <c r="E966" s="4" t="s">
        <v>5</v>
      </c>
      <c r="F966" s="4" t="s">
        <v>70</v>
      </c>
      <c r="H966" s="4" t="s">
        <v>5723</v>
      </c>
      <c r="I966" s="4" t="s">
        <v>5724</v>
      </c>
      <c r="J966" s="6" t="s">
        <v>5725</v>
      </c>
      <c r="K966" s="7" t="str">
        <f>HYPERLINK("https://drive.google.com/file/d/1pQW9VXk661t1fqGeBZI-O9gxgXVrHoC2/view?usp=drivesdk","Yulianti Ernita Madaun")</f>
        <v>Yulianti Ernita Madaun</v>
      </c>
      <c r="L966" s="4" t="s">
        <v>5648</v>
      </c>
    </row>
    <row r="967">
      <c r="A967" s="3">
        <v>44446.40648706019</v>
      </c>
      <c r="B967" s="4" t="s">
        <v>2691</v>
      </c>
      <c r="C967" s="4" t="s">
        <v>2692</v>
      </c>
      <c r="D967" s="5" t="s">
        <v>2693</v>
      </c>
      <c r="E967" s="4" t="s">
        <v>5</v>
      </c>
      <c r="F967" s="4" t="s">
        <v>2694</v>
      </c>
      <c r="G967" s="4" t="s">
        <v>2286</v>
      </c>
      <c r="H967" s="4" t="s">
        <v>5726</v>
      </c>
      <c r="I967" s="4" t="s">
        <v>5727</v>
      </c>
      <c r="J967" s="6" t="s">
        <v>5728</v>
      </c>
      <c r="K967" s="7" t="str">
        <f>HYPERLINK("https://drive.google.com/file/d/1HRNtdzEh0YKWpZJDDeGUM3s1BVhA4j9W/view?usp=drivesdk","ARIEF KUSDINAR, S.Sos")</f>
        <v>ARIEF KUSDINAR, S.Sos</v>
      </c>
      <c r="L967" s="4" t="s">
        <v>5648</v>
      </c>
    </row>
    <row r="968">
      <c r="A968" s="3">
        <v>44446.40653584491</v>
      </c>
      <c r="B968" s="4" t="s">
        <v>5729</v>
      </c>
      <c r="C968" s="4" t="s">
        <v>5730</v>
      </c>
      <c r="D968" s="5" t="s">
        <v>5731</v>
      </c>
      <c r="E968" s="4" t="s">
        <v>5</v>
      </c>
      <c r="F968" s="4" t="s">
        <v>15</v>
      </c>
      <c r="H968" s="4" t="s">
        <v>1627</v>
      </c>
      <c r="I968" s="4" t="s">
        <v>5732</v>
      </c>
      <c r="J968" s="6" t="s">
        <v>5733</v>
      </c>
      <c r="K968" s="7" t="str">
        <f>HYPERLINK("https://drive.google.com/file/d/1f2z6plgemCl1XEStcUWv0jpUOpGpirzp/view?usp=drivesdk","M. Saleh A. Soamangoen, SP")</f>
        <v>M. Saleh A. Soamangoen, SP</v>
      </c>
      <c r="L968" s="4" t="s">
        <v>5648</v>
      </c>
    </row>
    <row r="969">
      <c r="A969" s="3">
        <v>44446.4065462963</v>
      </c>
      <c r="B969" s="4" t="s">
        <v>5734</v>
      </c>
      <c r="C969" s="4" t="s">
        <v>5735</v>
      </c>
      <c r="D969" s="5" t="s">
        <v>5736</v>
      </c>
      <c r="E969" s="4" t="s">
        <v>5</v>
      </c>
      <c r="F969" s="4" t="s">
        <v>15</v>
      </c>
      <c r="I969" s="4" t="s">
        <v>5737</v>
      </c>
      <c r="J969" s="6" t="s">
        <v>5738</v>
      </c>
      <c r="K969" s="7" t="str">
        <f>HYPERLINK("https://drive.google.com/file/d/1wOiD5DsjmdZUmT7ZoN93m69XJ72dGcrs/view?usp=drivesdk","Magino")</f>
        <v>Magino</v>
      </c>
      <c r="L969" s="4" t="s">
        <v>5648</v>
      </c>
    </row>
    <row r="970">
      <c r="A970" s="3">
        <v>44446.40662717592</v>
      </c>
      <c r="B970" s="4" t="s">
        <v>5739</v>
      </c>
      <c r="C970" s="4" t="s">
        <v>5740</v>
      </c>
      <c r="D970" s="5" t="s">
        <v>5741</v>
      </c>
      <c r="E970" s="4" t="s">
        <v>5</v>
      </c>
      <c r="F970" s="4" t="s">
        <v>70</v>
      </c>
      <c r="G970" s="4" t="s">
        <v>92</v>
      </c>
      <c r="H970" s="4" t="s">
        <v>5742</v>
      </c>
      <c r="I970" s="4" t="s">
        <v>5743</v>
      </c>
      <c r="J970" s="6" t="s">
        <v>5744</v>
      </c>
      <c r="K970" s="7" t="str">
        <f>HYPERLINK("https://drive.google.com/file/d/1MAQtOZSkL0fUG-MHsLsCA0kMN7hYwl-u/view?usp=drivesdk","Ir Muhajirin")</f>
        <v>Ir Muhajirin</v>
      </c>
      <c r="L970" s="4" t="s">
        <v>5648</v>
      </c>
    </row>
    <row r="971">
      <c r="A971" s="3">
        <v>44446.406646331016</v>
      </c>
      <c r="B971" s="4" t="s">
        <v>577</v>
      </c>
      <c r="C971" s="4" t="s">
        <v>578</v>
      </c>
      <c r="D971" s="5" t="s">
        <v>579</v>
      </c>
      <c r="E971" s="4" t="s">
        <v>6</v>
      </c>
      <c r="G971" s="4" t="s">
        <v>122</v>
      </c>
      <c r="H971" s="4" t="s">
        <v>5745</v>
      </c>
      <c r="I971" s="4" t="s">
        <v>5746</v>
      </c>
      <c r="J971" s="6" t="s">
        <v>5747</v>
      </c>
      <c r="K971" s="7" t="str">
        <f>HYPERLINK("https://drive.google.com/file/d/14IBmN-bDJnLR2WSSLXSGeqvJewVwpEFJ/view?usp=drivesdk","ABDUL GAFUR")</f>
        <v>ABDUL GAFUR</v>
      </c>
      <c r="L971" s="4" t="s">
        <v>5648</v>
      </c>
    </row>
    <row r="972">
      <c r="A972" s="3">
        <v>44446.40677674768</v>
      </c>
      <c r="B972" s="4" t="s">
        <v>5748</v>
      </c>
      <c r="C972" s="4" t="s">
        <v>5749</v>
      </c>
      <c r="D972" s="5" t="s">
        <v>5750</v>
      </c>
      <c r="E972" s="4" t="s">
        <v>6</v>
      </c>
      <c r="G972" s="4" t="s">
        <v>5751</v>
      </c>
      <c r="H972" s="4" t="s">
        <v>5752</v>
      </c>
      <c r="I972" s="4" t="s">
        <v>5753</v>
      </c>
      <c r="J972" s="6" t="s">
        <v>5754</v>
      </c>
      <c r="K972" s="7" t="str">
        <f>HYPERLINK("https://drive.google.com/file/d/13n_1LEF721pyOBuGjlwRSVpzhmZ7dIZt/view?usp=drivesdk","TITIS ARIESA SIROT, S.P.")</f>
        <v>TITIS ARIESA SIROT, S.P.</v>
      </c>
      <c r="L972" s="4" t="s">
        <v>5755</v>
      </c>
    </row>
    <row r="973">
      <c r="A973" s="3">
        <v>44446.40683289352</v>
      </c>
      <c r="B973" s="4" t="s">
        <v>5756</v>
      </c>
      <c r="C973" s="4" t="s">
        <v>5757</v>
      </c>
      <c r="D973" s="5" t="s">
        <v>5758</v>
      </c>
      <c r="E973" s="4" t="s">
        <v>6</v>
      </c>
      <c r="G973" s="4" t="s">
        <v>5759</v>
      </c>
      <c r="H973" s="4" t="s">
        <v>5760</v>
      </c>
      <c r="I973" s="4" t="s">
        <v>5761</v>
      </c>
      <c r="J973" s="6" t="s">
        <v>5762</v>
      </c>
      <c r="K973" s="7" t="str">
        <f>HYPERLINK("https://drive.google.com/file/d/15CWu6iJFl71J6rWSVqHD6MUotSjvEyLq/view?usp=drivesdk","Yuswanto Heri Widodo")</f>
        <v>Yuswanto Heri Widodo</v>
      </c>
      <c r="L973" s="4" t="s">
        <v>5755</v>
      </c>
    </row>
    <row r="974">
      <c r="A974" s="3">
        <v>44446.406878298614</v>
      </c>
      <c r="B974" s="4" t="s">
        <v>5763</v>
      </c>
      <c r="C974" s="4" t="s">
        <v>5764</v>
      </c>
      <c r="D974" s="5" t="s">
        <v>5765</v>
      </c>
      <c r="E974" s="4" t="s">
        <v>6</v>
      </c>
      <c r="G974" s="4" t="s">
        <v>55</v>
      </c>
      <c r="H974" s="4" t="s">
        <v>5766</v>
      </c>
      <c r="I974" s="4" t="s">
        <v>5767</v>
      </c>
      <c r="J974" s="6" t="s">
        <v>5768</v>
      </c>
      <c r="K974" s="7" t="str">
        <f>HYPERLINK("https://drive.google.com/file/d/1x12CiaGJiOttxzh2rWNL6V_I0Ncs8aWu/view?usp=drivesdk","Dr. Chusnul Abady, S.S., M.M.")</f>
        <v>Dr. Chusnul Abady, S.S., M.M.</v>
      </c>
      <c r="L974" s="4" t="s">
        <v>5755</v>
      </c>
    </row>
    <row r="975">
      <c r="A975" s="3">
        <v>44446.40690349537</v>
      </c>
      <c r="B975" s="4" t="s">
        <v>5769</v>
      </c>
      <c r="C975" s="4" t="s">
        <v>5770</v>
      </c>
      <c r="D975" s="5" t="s">
        <v>5771</v>
      </c>
      <c r="E975" s="4" t="s">
        <v>5</v>
      </c>
      <c r="F975" s="4" t="s">
        <v>31</v>
      </c>
      <c r="H975" s="4" t="s">
        <v>5772</v>
      </c>
      <c r="I975" s="4" t="s">
        <v>5773</v>
      </c>
      <c r="J975" s="6" t="s">
        <v>5774</v>
      </c>
      <c r="K975" s="7" t="str">
        <f>HYPERLINK("https://drive.google.com/file/d/1Xju4-GCcYGKnsCzFbPgT29WOxtJGVXZ5/view?usp=drivesdk","Glenmas GRW Wattie, STP")</f>
        <v>Glenmas GRW Wattie, STP</v>
      </c>
      <c r="L975" s="4" t="s">
        <v>5755</v>
      </c>
    </row>
    <row r="976">
      <c r="A976" s="3">
        <v>44446.406943043985</v>
      </c>
      <c r="B976" s="4" t="s">
        <v>5775</v>
      </c>
      <c r="C976" s="4" t="s">
        <v>5776</v>
      </c>
      <c r="D976" s="5" t="s">
        <v>5777</v>
      </c>
      <c r="E976" s="4" t="s">
        <v>5</v>
      </c>
      <c r="H976" s="4" t="s">
        <v>3136</v>
      </c>
      <c r="I976" s="4" t="s">
        <v>5778</v>
      </c>
      <c r="J976" s="6" t="s">
        <v>5779</v>
      </c>
      <c r="K976" s="7" t="str">
        <f>HYPERLINK("https://drive.google.com/file/d/18wtPzWo1OgOmrwGJfokTT9q4CKBGXkJW/view?usp=drivesdk","SUPRAYITNO , A.Md")</f>
        <v>SUPRAYITNO , A.Md</v>
      </c>
      <c r="L976" s="4" t="s">
        <v>5755</v>
      </c>
    </row>
    <row r="977">
      <c r="A977" s="3">
        <v>44446.40703625</v>
      </c>
      <c r="B977" s="4" t="s">
        <v>5780</v>
      </c>
      <c r="C977" s="4" t="s">
        <v>5781</v>
      </c>
      <c r="D977" s="5" t="s">
        <v>5782</v>
      </c>
      <c r="E977" s="4" t="s">
        <v>6</v>
      </c>
      <c r="G977" s="4" t="s">
        <v>122</v>
      </c>
      <c r="H977" s="4" t="s">
        <v>5783</v>
      </c>
      <c r="I977" s="4" t="s">
        <v>5784</v>
      </c>
      <c r="J977" s="6" t="s">
        <v>5785</v>
      </c>
      <c r="K977" s="7" t="str">
        <f>HYPERLINK("https://drive.google.com/file/d/17fkk4jKEsfoFqFF5lmaRJr-ci-YLicjc/view?usp=drivesdk","Fakhira Dala'ulenh")</f>
        <v>Fakhira Dala'ulenh</v>
      </c>
      <c r="L977" s="4" t="s">
        <v>5755</v>
      </c>
    </row>
    <row r="978">
      <c r="A978" s="3">
        <v>44446.40709167824</v>
      </c>
      <c r="B978" s="4" t="s">
        <v>5786</v>
      </c>
      <c r="C978" s="4" t="s">
        <v>5787</v>
      </c>
      <c r="D978" s="5" t="s">
        <v>5788</v>
      </c>
      <c r="E978" s="4" t="s">
        <v>5</v>
      </c>
      <c r="F978" s="4" t="s">
        <v>70</v>
      </c>
      <c r="H978" s="4" t="s">
        <v>222</v>
      </c>
      <c r="I978" s="4" t="s">
        <v>5789</v>
      </c>
      <c r="J978" s="6" t="s">
        <v>5790</v>
      </c>
      <c r="K978" s="7" t="str">
        <f>HYPERLINK("https://drive.google.com/file/d/1N3oBKzte_qzh-ZJrhkx6qBTANiLve8O7/view?usp=drivesdk","Noryanti, SP")</f>
        <v>Noryanti, SP</v>
      </c>
      <c r="L978" s="4" t="s">
        <v>5755</v>
      </c>
    </row>
    <row r="979">
      <c r="A979" s="3">
        <v>44446.407143379634</v>
      </c>
      <c r="B979" s="4" t="s">
        <v>5791</v>
      </c>
      <c r="C979" s="4" t="s">
        <v>5792</v>
      </c>
      <c r="D979" s="5" t="s">
        <v>5793</v>
      </c>
      <c r="E979" s="4" t="s">
        <v>5</v>
      </c>
      <c r="F979" s="4" t="s">
        <v>70</v>
      </c>
      <c r="H979" s="4" t="s">
        <v>5794</v>
      </c>
      <c r="I979" s="4" t="s">
        <v>5795</v>
      </c>
      <c r="J979" s="6" t="s">
        <v>5796</v>
      </c>
      <c r="K979" s="7" t="str">
        <f>HYPERLINK("https://drive.google.com/file/d/1BKeXln72C-Y53NyFw8ad1PJXyEXUeNcF/view?usp=drivesdk","FEBRIANTI, SP")</f>
        <v>FEBRIANTI, SP</v>
      </c>
      <c r="L979" s="4" t="s">
        <v>5755</v>
      </c>
    </row>
    <row r="980">
      <c r="A980" s="3">
        <v>44446.407152326385</v>
      </c>
      <c r="B980" s="4" t="s">
        <v>5797</v>
      </c>
      <c r="C980" s="4" t="s">
        <v>5798</v>
      </c>
      <c r="D980" s="5" t="s">
        <v>5799</v>
      </c>
      <c r="E980" s="4" t="s">
        <v>5</v>
      </c>
      <c r="F980" s="4" t="s">
        <v>15</v>
      </c>
      <c r="H980" s="4" t="s">
        <v>5800</v>
      </c>
      <c r="I980" s="4" t="s">
        <v>5801</v>
      </c>
      <c r="J980" s="6" t="s">
        <v>5802</v>
      </c>
      <c r="K980" s="7" t="str">
        <f>HYPERLINK("https://drive.google.com/file/d/1bgu6BbETM6v_kUnl8VmDZ59r16KLC-er/view?usp=drivesdk","Rulli Mursani, SP")</f>
        <v>Rulli Mursani, SP</v>
      </c>
      <c r="L980" s="4" t="s">
        <v>5755</v>
      </c>
    </row>
    <row r="981">
      <c r="A981" s="3">
        <v>44446.407171307874</v>
      </c>
      <c r="B981" s="4" t="s">
        <v>3758</v>
      </c>
      <c r="C981" s="4" t="s">
        <v>5649</v>
      </c>
      <c r="D981" s="5" t="s">
        <v>3760</v>
      </c>
      <c r="E981" s="4" t="s">
        <v>5</v>
      </c>
      <c r="F981" s="4" t="s">
        <v>70</v>
      </c>
      <c r="H981" s="4" t="s">
        <v>5803</v>
      </c>
      <c r="I981" s="4" t="s">
        <v>5804</v>
      </c>
      <c r="J981" s="6" t="s">
        <v>5805</v>
      </c>
      <c r="K981" s="7" t="str">
        <f>HYPERLINK("https://drive.google.com/file/d/1NpqVxN3PL3JyZqrQM_xYNLP7XtMkx_A8/view?usp=drivesdk","drh. Masniyati")</f>
        <v>drh. Masniyati</v>
      </c>
      <c r="L981" s="4" t="s">
        <v>5755</v>
      </c>
    </row>
    <row r="982">
      <c r="A982" s="3">
        <v>44446.40718599537</v>
      </c>
      <c r="B982" s="4" t="s">
        <v>5806</v>
      </c>
      <c r="C982" s="4" t="s">
        <v>5807</v>
      </c>
      <c r="D982" s="5" t="s">
        <v>5808</v>
      </c>
      <c r="E982" s="4" t="s">
        <v>6</v>
      </c>
      <c r="G982" s="4" t="s">
        <v>5809</v>
      </c>
      <c r="H982" s="4" t="s">
        <v>1448</v>
      </c>
      <c r="I982" s="4" t="s">
        <v>5810</v>
      </c>
      <c r="J982" s="6" t="s">
        <v>5811</v>
      </c>
      <c r="K982" s="7" t="str">
        <f>HYPERLINK("https://drive.google.com/file/d/1DFUYzotKA8yNF_kKWcefDjsr_F2xKvrW/view?usp=drivesdk","ELLEN NURARIANTI RAMDHANI")</f>
        <v>ELLEN NURARIANTI RAMDHANI</v>
      </c>
      <c r="L982" s="4" t="s">
        <v>5812</v>
      </c>
    </row>
    <row r="983">
      <c r="A983" s="3">
        <v>44446.4072729051</v>
      </c>
      <c r="B983" s="4" t="s">
        <v>5813</v>
      </c>
      <c r="C983" s="4" t="s">
        <v>5814</v>
      </c>
      <c r="D983" s="5" t="s">
        <v>5815</v>
      </c>
      <c r="E983" s="4" t="s">
        <v>5</v>
      </c>
      <c r="F983" s="4" t="s">
        <v>70</v>
      </c>
      <c r="H983" s="4" t="s">
        <v>5816</v>
      </c>
      <c r="I983" s="4" t="s">
        <v>5817</v>
      </c>
      <c r="J983" s="6" t="s">
        <v>5818</v>
      </c>
      <c r="K983" s="7" t="str">
        <f>HYPERLINK("https://drive.google.com/file/d/1IzRvKljV6nRcc_ZlRAPpX_xVZ3DeRH8F/view?usp=drivesdk","Junaidi, SP, MM")</f>
        <v>Junaidi, SP, MM</v>
      </c>
      <c r="L983" s="4" t="s">
        <v>5755</v>
      </c>
    </row>
    <row r="984">
      <c r="A984" s="3">
        <v>44446.40752665509</v>
      </c>
      <c r="B984" s="4" t="s">
        <v>5819</v>
      </c>
      <c r="C984" s="4" t="s">
        <v>5820</v>
      </c>
      <c r="D984" s="5" t="s">
        <v>5821</v>
      </c>
      <c r="E984" s="4" t="s">
        <v>5</v>
      </c>
      <c r="F984" s="4" t="s">
        <v>5822</v>
      </c>
      <c r="G984" s="4" t="s">
        <v>92</v>
      </c>
      <c r="H984" s="4" t="s">
        <v>5823</v>
      </c>
      <c r="I984" s="4" t="s">
        <v>5824</v>
      </c>
      <c r="J984" s="6" t="s">
        <v>5825</v>
      </c>
      <c r="K984" s="7" t="str">
        <f>HYPERLINK("https://drive.google.com/file/d/13iv-ZuPbZl_ijCEO5-6VeCa64DBs1mUe/view?usp=drivesdk","Hartadi, ST. ")</f>
        <v>Hartadi, ST. </v>
      </c>
      <c r="L984" s="4" t="s">
        <v>5812</v>
      </c>
    </row>
    <row r="985">
      <c r="A985" s="3">
        <v>44446.40765112269</v>
      </c>
      <c r="B985" s="4" t="s">
        <v>5826</v>
      </c>
      <c r="C985" s="4" t="s">
        <v>5827</v>
      </c>
      <c r="D985" s="5" t="s">
        <v>5828</v>
      </c>
      <c r="E985" s="4" t="s">
        <v>6</v>
      </c>
      <c r="G985" s="4" t="s">
        <v>122</v>
      </c>
      <c r="H985" s="4" t="s">
        <v>5829</v>
      </c>
      <c r="I985" s="4" t="s">
        <v>5830</v>
      </c>
      <c r="J985" s="6" t="s">
        <v>5831</v>
      </c>
      <c r="K985" s="7" t="str">
        <f>HYPERLINK("https://drive.google.com/file/d/1VzEPlZsNOYeyjHZ6mWBnV65K44xcvnXN/view?usp=drivesdk","ANDYKA IRAWAN S.P")</f>
        <v>ANDYKA IRAWAN S.P</v>
      </c>
      <c r="L985" s="4" t="s">
        <v>5812</v>
      </c>
    </row>
    <row r="986">
      <c r="A986" s="3">
        <v>44446.40771436343</v>
      </c>
      <c r="B986" s="4" t="s">
        <v>5832</v>
      </c>
      <c r="C986" s="4" t="s">
        <v>5833</v>
      </c>
      <c r="D986" s="5" t="s">
        <v>5834</v>
      </c>
      <c r="E986" s="4" t="s">
        <v>6</v>
      </c>
      <c r="G986" s="4" t="s">
        <v>122</v>
      </c>
      <c r="H986" s="4" t="s">
        <v>5835</v>
      </c>
      <c r="I986" s="4" t="s">
        <v>5836</v>
      </c>
      <c r="J986" s="6" t="s">
        <v>5837</v>
      </c>
      <c r="K986" s="7" t="str">
        <f>HYPERLINK("https://drive.google.com/file/d/1Y-I0tKJVnGo8brzbx0xJqo7UdS4PG-Gl/view?usp=drivesdk","Bahrul Rizki Ramadhan, S.P.")</f>
        <v>Bahrul Rizki Ramadhan, S.P.</v>
      </c>
      <c r="L986" s="4" t="s">
        <v>5812</v>
      </c>
    </row>
    <row r="987">
      <c r="A987" s="3">
        <v>44446.40771998843</v>
      </c>
      <c r="B987" s="4" t="s">
        <v>5838</v>
      </c>
      <c r="C987" s="4" t="s">
        <v>5839</v>
      </c>
      <c r="D987" s="5" t="s">
        <v>5840</v>
      </c>
      <c r="E987" s="4" t="s">
        <v>5</v>
      </c>
      <c r="F987" s="4" t="s">
        <v>1272</v>
      </c>
      <c r="I987" s="4" t="s">
        <v>5841</v>
      </c>
      <c r="J987" s="6" t="s">
        <v>5842</v>
      </c>
      <c r="K987" s="7" t="str">
        <f>HYPERLINK("https://drive.google.com/file/d/11P3dWssiuecHAwOe_YOwch6x84X21YT_/view?usp=drivesdk","Patta Sija")</f>
        <v>Patta Sija</v>
      </c>
      <c r="L987" s="4" t="s">
        <v>5812</v>
      </c>
    </row>
    <row r="988">
      <c r="A988" s="3">
        <v>44446.40782478009</v>
      </c>
      <c r="B988" s="4" t="s">
        <v>5843</v>
      </c>
      <c r="C988" s="4" t="s">
        <v>5844</v>
      </c>
      <c r="D988" s="5" t="s">
        <v>5845</v>
      </c>
      <c r="E988" s="4" t="s">
        <v>5</v>
      </c>
      <c r="F988" s="4" t="s">
        <v>70</v>
      </c>
      <c r="H988" s="4" t="s">
        <v>297</v>
      </c>
      <c r="I988" s="4" t="s">
        <v>5846</v>
      </c>
      <c r="J988" s="6" t="s">
        <v>5847</v>
      </c>
      <c r="K988" s="7" t="str">
        <f>HYPERLINK("https://drive.google.com/file/d/1q4UjsKHamjgjcRbFYCegUu0vAG7FOhu5/view?usp=drivesdk","Ardhanyswaiputri, S.Si., M.Agr.")</f>
        <v>Ardhanyswaiputri, S.Si., M.Agr.</v>
      </c>
      <c r="L988" s="4" t="s">
        <v>5812</v>
      </c>
    </row>
    <row r="989">
      <c r="A989" s="3">
        <v>44446.407836377315</v>
      </c>
      <c r="B989" s="4" t="s">
        <v>5848</v>
      </c>
      <c r="C989" s="4" t="s">
        <v>5849</v>
      </c>
      <c r="D989" s="5" t="s">
        <v>5850</v>
      </c>
      <c r="E989" s="4" t="s">
        <v>5</v>
      </c>
      <c r="F989" s="4" t="s">
        <v>70</v>
      </c>
      <c r="H989" s="4" t="s">
        <v>5851</v>
      </c>
      <c r="I989" s="4" t="s">
        <v>5852</v>
      </c>
      <c r="J989" s="6" t="s">
        <v>5853</v>
      </c>
      <c r="K989" s="7" t="str">
        <f>HYPERLINK("https://drive.google.com/file/d/1iEypcOXbRR4ky9mJZgLC0aLmJGWi10jM/view?usp=drivesdk","SITI RODIAH.SP")</f>
        <v>SITI RODIAH.SP</v>
      </c>
      <c r="L989" s="4" t="s">
        <v>5812</v>
      </c>
    </row>
    <row r="990">
      <c r="A990" s="3">
        <v>44446.40797581019</v>
      </c>
      <c r="B990" s="4" t="s">
        <v>5854</v>
      </c>
      <c r="C990" s="4" t="s">
        <v>5855</v>
      </c>
      <c r="D990" s="5" t="s">
        <v>5856</v>
      </c>
      <c r="E990" s="4" t="s">
        <v>5</v>
      </c>
      <c r="F990" s="4" t="s">
        <v>70</v>
      </c>
      <c r="G990" s="4" t="s">
        <v>601</v>
      </c>
      <c r="H990" s="4" t="s">
        <v>166</v>
      </c>
      <c r="I990" s="4" t="s">
        <v>5857</v>
      </c>
      <c r="J990" s="6" t="s">
        <v>5858</v>
      </c>
      <c r="K990" s="7" t="str">
        <f>HYPERLINK("https://drive.google.com/file/d/1NpKqSVWzZU9fyIUkhjayHXZ7UBxugI7y/view?usp=drivesdk","Hendri Hermawan, S. P. ")</f>
        <v>Hendri Hermawan, S. P. </v>
      </c>
      <c r="L990" s="4" t="s">
        <v>5812</v>
      </c>
    </row>
    <row r="991">
      <c r="A991" s="3">
        <v>44446.40806865741</v>
      </c>
      <c r="B991" s="4" t="s">
        <v>5859</v>
      </c>
      <c r="C991" s="4" t="s">
        <v>5860</v>
      </c>
      <c r="D991" s="5" t="s">
        <v>5861</v>
      </c>
      <c r="E991" s="4" t="s">
        <v>5</v>
      </c>
      <c r="F991" s="4" t="s">
        <v>70</v>
      </c>
      <c r="H991" s="4" t="s">
        <v>5862</v>
      </c>
      <c r="I991" s="4" t="s">
        <v>5863</v>
      </c>
      <c r="J991" s="6" t="s">
        <v>5864</v>
      </c>
      <c r="K991" s="7" t="str">
        <f>HYPERLINK("https://drive.google.com/file/d/1oFqHPxgUJrpUGWBg2d3yHH9NUNFHXuln/view?usp=drivesdk","Ade Kardita,SST")</f>
        <v>Ade Kardita,SST</v>
      </c>
      <c r="L991" s="4" t="s">
        <v>5865</v>
      </c>
    </row>
    <row r="992">
      <c r="A992" s="3">
        <v>44446.408108483796</v>
      </c>
      <c r="B992" s="4" t="s">
        <v>5866</v>
      </c>
      <c r="C992" s="4" t="s">
        <v>5867</v>
      </c>
      <c r="D992" s="5" t="s">
        <v>5868</v>
      </c>
      <c r="E992" s="4" t="s">
        <v>5</v>
      </c>
      <c r="F992" s="4" t="s">
        <v>70</v>
      </c>
      <c r="H992" s="4" t="s">
        <v>1226</v>
      </c>
      <c r="I992" s="4" t="s">
        <v>5869</v>
      </c>
      <c r="J992" s="6" t="s">
        <v>5870</v>
      </c>
      <c r="K992" s="7" t="str">
        <f>HYPERLINK("https://drive.google.com/file/d/1pr5PXjUEw5m7g4kIcvtqN6BG6Qzq0UEO/view?usp=drivesdk","KENTHUT BUDI JATMOKO")</f>
        <v>KENTHUT BUDI JATMOKO</v>
      </c>
      <c r="L992" s="4" t="s">
        <v>5865</v>
      </c>
    </row>
    <row r="993">
      <c r="A993" s="3">
        <v>44446.408205960644</v>
      </c>
      <c r="B993" s="4" t="s">
        <v>5871</v>
      </c>
      <c r="C993" s="4" t="s">
        <v>5872</v>
      </c>
      <c r="D993" s="5" t="s">
        <v>5873</v>
      </c>
      <c r="E993" s="4" t="s">
        <v>5</v>
      </c>
      <c r="F993" s="4" t="s">
        <v>70</v>
      </c>
      <c r="H993" s="4" t="s">
        <v>5874</v>
      </c>
      <c r="I993" s="4" t="s">
        <v>5875</v>
      </c>
      <c r="J993" s="6" t="s">
        <v>5876</v>
      </c>
      <c r="K993" s="7" t="str">
        <f>HYPERLINK("https://drive.google.com/file/d/1NniRjn3NzeFrMPY1kr3XsmViqHLA_BcQ/view?usp=drivesdk","Nurul Hidayah,SP.M.Si")</f>
        <v>Nurul Hidayah,SP.M.Si</v>
      </c>
      <c r="L993" s="4" t="s">
        <v>5865</v>
      </c>
    </row>
    <row r="994">
      <c r="A994" s="3">
        <v>44446.408229374996</v>
      </c>
      <c r="B994" s="4" t="s">
        <v>5877</v>
      </c>
      <c r="C994" s="4" t="s">
        <v>5878</v>
      </c>
      <c r="D994" s="5" t="s">
        <v>5879</v>
      </c>
      <c r="E994" s="4" t="s">
        <v>5</v>
      </c>
      <c r="F994" s="4" t="s">
        <v>15</v>
      </c>
      <c r="H994" s="4" t="s">
        <v>318</v>
      </c>
      <c r="I994" s="4" t="s">
        <v>5880</v>
      </c>
      <c r="J994" s="6" t="s">
        <v>5881</v>
      </c>
      <c r="K994" s="7" t="str">
        <f>HYPERLINK("https://drive.google.com/file/d/1tSB_KCGTl2crMVG918zyN27ZeQX37lH3/view?usp=drivesdk","Widya, SP")</f>
        <v>Widya, SP</v>
      </c>
      <c r="L994" s="4" t="s">
        <v>5865</v>
      </c>
    </row>
    <row r="995">
      <c r="A995" s="3">
        <v>44446.40834165509</v>
      </c>
      <c r="B995" s="4" t="s">
        <v>5882</v>
      </c>
      <c r="C995" s="4" t="s">
        <v>5883</v>
      </c>
      <c r="D995" s="5" t="s">
        <v>5884</v>
      </c>
      <c r="E995" s="4" t="s">
        <v>6</v>
      </c>
      <c r="G995" s="4" t="s">
        <v>122</v>
      </c>
      <c r="I995" s="4" t="s">
        <v>5885</v>
      </c>
      <c r="J995" s="6" t="s">
        <v>5886</v>
      </c>
      <c r="K995" s="7" t="str">
        <f>HYPERLINK("https://drive.google.com/file/d/1Q1UNVS1QhC5HYisUWwSuKXQLPazYYqQA/view?usp=drivesdk","Cika Suryani, S.P.")</f>
        <v>Cika Suryani, S.P.</v>
      </c>
      <c r="L995" s="4" t="s">
        <v>5865</v>
      </c>
    </row>
    <row r="996">
      <c r="A996" s="3">
        <v>44446.40846395833</v>
      </c>
      <c r="B996" s="4" t="s">
        <v>5887</v>
      </c>
      <c r="C996" s="4" t="s">
        <v>5888</v>
      </c>
      <c r="D996" s="5" t="s">
        <v>5889</v>
      </c>
      <c r="E996" s="4" t="s">
        <v>5</v>
      </c>
      <c r="F996" s="4" t="s">
        <v>70</v>
      </c>
      <c r="H996" s="4" t="s">
        <v>5890</v>
      </c>
      <c r="I996" s="4" t="s">
        <v>5891</v>
      </c>
      <c r="J996" s="6" t="s">
        <v>5892</v>
      </c>
      <c r="K996" s="7" t="str">
        <f>HYPERLINK("https://drive.google.com/file/d/1HS7b2XUxlleFdIMKrHIhBQHuBdZdCEFA/view?usp=drivesdk","FARICHA, SP")</f>
        <v>FARICHA, SP</v>
      </c>
      <c r="L996" s="4" t="s">
        <v>5865</v>
      </c>
    </row>
    <row r="997">
      <c r="A997" s="3">
        <v>44446.40863361111</v>
      </c>
      <c r="B997" s="4" t="s">
        <v>5893</v>
      </c>
      <c r="C997" s="4" t="s">
        <v>5894</v>
      </c>
      <c r="D997" s="5" t="s">
        <v>5895</v>
      </c>
      <c r="E997" s="4" t="s">
        <v>5</v>
      </c>
      <c r="F997" s="4" t="s">
        <v>70</v>
      </c>
      <c r="H997" s="4" t="s">
        <v>1741</v>
      </c>
      <c r="I997" s="4" t="s">
        <v>5896</v>
      </c>
      <c r="J997" s="6" t="s">
        <v>5897</v>
      </c>
      <c r="K997" s="7" t="str">
        <f>HYPERLINK("https://drive.google.com/file/d/1dvhPxqherMTUpyJgynkPGp-qie9C7BCS/view?usp=drivesdk","Farmita Arista Wulandari, S.P.")</f>
        <v>Farmita Arista Wulandari, S.P.</v>
      </c>
      <c r="L997" s="4" t="s">
        <v>5865</v>
      </c>
    </row>
    <row r="998">
      <c r="A998" s="3">
        <v>44446.40867496528</v>
      </c>
      <c r="B998" s="4" t="s">
        <v>5898</v>
      </c>
      <c r="C998" s="4" t="s">
        <v>5899</v>
      </c>
      <c r="D998" s="5" t="s">
        <v>5900</v>
      </c>
      <c r="E998" s="4" t="s">
        <v>5</v>
      </c>
      <c r="F998" s="4" t="s">
        <v>1088</v>
      </c>
      <c r="I998" s="4" t="s">
        <v>5901</v>
      </c>
      <c r="J998" s="6" t="s">
        <v>5902</v>
      </c>
      <c r="K998" s="7" t="str">
        <f>HYPERLINK("https://drive.google.com/file/d/1FrWsibOfmuxSzOBS_kmWY0CfuZL_F3Mc/view?usp=drivesdk","Rusmansyah, S.Pi")</f>
        <v>Rusmansyah, S.Pi</v>
      </c>
      <c r="L998" s="4" t="s">
        <v>5865</v>
      </c>
    </row>
    <row r="999">
      <c r="A999" s="3">
        <v>44446.408825983795</v>
      </c>
      <c r="B999" s="4" t="s">
        <v>5903</v>
      </c>
      <c r="C999" s="4" t="s">
        <v>5904</v>
      </c>
      <c r="D999" s="5" t="s">
        <v>5905</v>
      </c>
      <c r="E999" s="4" t="s">
        <v>5</v>
      </c>
      <c r="F999" s="4" t="s">
        <v>70</v>
      </c>
      <c r="H999" s="4" t="s">
        <v>5906</v>
      </c>
      <c r="I999" s="4" t="s">
        <v>5907</v>
      </c>
      <c r="J999" s="6" t="s">
        <v>5908</v>
      </c>
      <c r="K999" s="7" t="str">
        <f>HYPERLINK("https://drive.google.com/file/d/1YLwYFbDh4PSZsflpY0t3cP_63mQsBW2e/view?usp=drivesdk","DHANARDI UTOMO HARTANI, SP")</f>
        <v>DHANARDI UTOMO HARTANI, SP</v>
      </c>
      <c r="L999" s="4" t="s">
        <v>5909</v>
      </c>
    </row>
    <row r="1000">
      <c r="A1000" s="3">
        <v>44446.40887863426</v>
      </c>
      <c r="B1000" s="4" t="s">
        <v>5910</v>
      </c>
      <c r="C1000" s="4" t="s">
        <v>5911</v>
      </c>
      <c r="D1000" s="5" t="s">
        <v>5912</v>
      </c>
      <c r="E1000" s="4" t="s">
        <v>5</v>
      </c>
      <c r="F1000" s="4" t="s">
        <v>70</v>
      </c>
      <c r="H1000" s="4" t="s">
        <v>5913</v>
      </c>
      <c r="I1000" s="4" t="s">
        <v>5914</v>
      </c>
      <c r="J1000" s="6" t="s">
        <v>5915</v>
      </c>
      <c r="K1000" s="7" t="str">
        <f>HYPERLINK("https://drive.google.com/file/d/1EeINJ_hM_FzL5uLm1OfU38tcIoUrmWWU/view?usp=drivesdk","Arin Amini, S.P.")</f>
        <v>Arin Amini, S.P.</v>
      </c>
      <c r="L1000" s="4" t="s">
        <v>5909</v>
      </c>
    </row>
    <row r="1001">
      <c r="A1001" s="3">
        <v>44446.40896158565</v>
      </c>
      <c r="B1001" s="4" t="s">
        <v>5916</v>
      </c>
      <c r="C1001" s="4" t="s">
        <v>5917</v>
      </c>
      <c r="D1001" s="5" t="s">
        <v>5918</v>
      </c>
      <c r="E1001" s="4" t="s">
        <v>5</v>
      </c>
      <c r="F1001" s="4" t="s">
        <v>70</v>
      </c>
      <c r="H1001" s="4" t="s">
        <v>5919</v>
      </c>
      <c r="I1001" s="4" t="s">
        <v>5920</v>
      </c>
      <c r="J1001" s="6" t="s">
        <v>5921</v>
      </c>
      <c r="K1001" s="7" t="str">
        <f>HYPERLINK("https://drive.google.com/file/d/1kz4P3ZZoZJIlDJxnzMOEKHOu1AGThg-G/view?usp=drivesdk","HERRY RUSTANTO")</f>
        <v>HERRY RUSTANTO</v>
      </c>
      <c r="L1001" s="4" t="s">
        <v>5909</v>
      </c>
    </row>
    <row r="1002">
      <c r="A1002" s="3">
        <v>44446.40897684028</v>
      </c>
      <c r="B1002" s="4" t="s">
        <v>5922</v>
      </c>
      <c r="C1002" s="4" t="s">
        <v>5923</v>
      </c>
      <c r="D1002" s="5" t="s">
        <v>5924</v>
      </c>
      <c r="E1002" s="4" t="s">
        <v>5</v>
      </c>
      <c r="F1002" s="4" t="s">
        <v>70</v>
      </c>
      <c r="H1002" s="4" t="s">
        <v>1035</v>
      </c>
      <c r="I1002" s="4" t="s">
        <v>5925</v>
      </c>
      <c r="J1002" s="6" t="s">
        <v>5926</v>
      </c>
      <c r="K1002" s="7" t="str">
        <f>HYPERLINK("https://drive.google.com/file/d/1sHDXo2ZqbzLifoIZ2pp24Lm2WUJ-h3aS/view?usp=drivesdk","Anita Tolu SP")</f>
        <v>Anita Tolu SP</v>
      </c>
      <c r="L1002" s="4" t="s">
        <v>5909</v>
      </c>
    </row>
    <row r="1003">
      <c r="A1003" s="3">
        <v>44446.40898957176</v>
      </c>
      <c r="B1003" s="4" t="s">
        <v>5927</v>
      </c>
      <c r="C1003" s="4" t="s">
        <v>5928</v>
      </c>
      <c r="D1003" s="5" t="s">
        <v>5929</v>
      </c>
      <c r="E1003" s="4" t="s">
        <v>5</v>
      </c>
      <c r="F1003" s="4" t="s">
        <v>429</v>
      </c>
      <c r="H1003" s="4" t="s">
        <v>5930</v>
      </c>
      <c r="I1003" s="4" t="s">
        <v>5931</v>
      </c>
      <c r="J1003" s="6" t="s">
        <v>5932</v>
      </c>
      <c r="K1003" s="7" t="str">
        <f>HYPERLINK("https://drive.google.com/file/d/1r7DbBIJMWdY0OWHFvPEnffzlie6MmGVS/view?usp=drivesdk","Muklisshotur Rodhiyah, S.P")</f>
        <v>Muklisshotur Rodhiyah, S.P</v>
      </c>
      <c r="L1003" s="4" t="s">
        <v>5909</v>
      </c>
    </row>
    <row r="1004">
      <c r="A1004" s="3">
        <v>44446.40901559028</v>
      </c>
      <c r="B1004" s="4" t="s">
        <v>5933</v>
      </c>
      <c r="C1004" s="4" t="s">
        <v>5934</v>
      </c>
      <c r="D1004" s="5" t="s">
        <v>5935</v>
      </c>
      <c r="E1004" s="4" t="s">
        <v>5</v>
      </c>
      <c r="F1004" s="4" t="s">
        <v>15</v>
      </c>
      <c r="H1004" s="4" t="s">
        <v>1177</v>
      </c>
      <c r="I1004" s="4" t="s">
        <v>5936</v>
      </c>
      <c r="J1004" s="6" t="s">
        <v>5937</v>
      </c>
      <c r="K1004" s="7" t="str">
        <f>HYPERLINK("https://drive.google.com/file/d/1iZDeYiMkAQLMui7NVxFNZNjL3ciZq6e_/view?usp=drivesdk","Eko Sununing Martuti")</f>
        <v>Eko Sununing Martuti</v>
      </c>
      <c r="L1004" s="4" t="s">
        <v>5909</v>
      </c>
    </row>
    <row r="1005">
      <c r="A1005" s="3">
        <v>44446.40905300926</v>
      </c>
      <c r="B1005" s="4" t="s">
        <v>5938</v>
      </c>
      <c r="C1005" s="4" t="s">
        <v>5939</v>
      </c>
      <c r="D1005" s="5" t="s">
        <v>5940</v>
      </c>
      <c r="E1005" s="4" t="s">
        <v>5</v>
      </c>
      <c r="F1005" s="4" t="s">
        <v>15</v>
      </c>
      <c r="H1005" s="4" t="s">
        <v>318</v>
      </c>
      <c r="I1005" s="4" t="s">
        <v>5941</v>
      </c>
      <c r="J1005" s="6" t="s">
        <v>5942</v>
      </c>
      <c r="K1005" s="7" t="str">
        <f>HYPERLINK("https://drive.google.com/file/d/1ooTLN6q8NFryVnejOkQGaLRQmANkZ8eh/view?usp=drivesdk","Shifatur Rahmah")</f>
        <v>Shifatur Rahmah</v>
      </c>
      <c r="L1005" s="4" t="s">
        <v>5909</v>
      </c>
    </row>
    <row r="1006">
      <c r="A1006" s="3">
        <v>44446.40912627315</v>
      </c>
      <c r="B1006" s="4" t="s">
        <v>5943</v>
      </c>
      <c r="C1006" s="4" t="s">
        <v>5944</v>
      </c>
      <c r="D1006" s="5" t="s">
        <v>5945</v>
      </c>
      <c r="E1006" s="4" t="s">
        <v>5</v>
      </c>
      <c r="F1006" s="4" t="s">
        <v>70</v>
      </c>
      <c r="I1006" s="4" t="s">
        <v>5946</v>
      </c>
      <c r="J1006" s="6" t="s">
        <v>5947</v>
      </c>
      <c r="K1006" s="7" t="str">
        <f>HYPERLINK("https://drive.google.com/file/d/16IfM3QHjzlU6NDHhnIagb_zcEScnVRvD/view?usp=drivesdk","NADIA SAFIRA, S.P.")</f>
        <v>NADIA SAFIRA, S.P.</v>
      </c>
      <c r="L1006" s="4" t="s">
        <v>5909</v>
      </c>
    </row>
    <row r="1007">
      <c r="A1007" s="3">
        <v>44446.40913734953</v>
      </c>
      <c r="B1007" s="4" t="s">
        <v>5948</v>
      </c>
      <c r="C1007" s="4" t="s">
        <v>5949</v>
      </c>
      <c r="D1007" s="5" t="s">
        <v>5950</v>
      </c>
      <c r="E1007" s="4" t="s">
        <v>5</v>
      </c>
      <c r="H1007" s="4" t="s">
        <v>318</v>
      </c>
      <c r="I1007" s="4" t="s">
        <v>5951</v>
      </c>
      <c r="J1007" s="6" t="s">
        <v>5952</v>
      </c>
      <c r="K1007" s="7" t="str">
        <f>HYPERLINK("https://drive.google.com/file/d/1oD4vapAW3uy7CCU6ltB0etMESTYeUXbw/view?usp=drivesdk","Suherlin, SE")</f>
        <v>Suherlin, SE</v>
      </c>
      <c r="L1007" s="4" t="s">
        <v>5909</v>
      </c>
    </row>
    <row r="1008">
      <c r="A1008" s="3">
        <v>44446.409253645834</v>
      </c>
      <c r="B1008" s="4" t="s">
        <v>5953</v>
      </c>
      <c r="C1008" s="4" t="s">
        <v>5954</v>
      </c>
      <c r="D1008" s="5" t="s">
        <v>5955</v>
      </c>
      <c r="E1008" s="4" t="s">
        <v>5</v>
      </c>
      <c r="F1008" s="4" t="s">
        <v>15</v>
      </c>
      <c r="H1008" s="4" t="s">
        <v>5956</v>
      </c>
      <c r="I1008" s="4" t="s">
        <v>5957</v>
      </c>
      <c r="J1008" s="6" t="s">
        <v>5958</v>
      </c>
      <c r="K1008" s="7" t="str">
        <f>HYPERLINK("https://drive.google.com/file/d/19IIHhZusZq8nbJZehs53mbo4FGYGKRkR/view?usp=drivesdk","Nia Wahyuni R.")</f>
        <v>Nia Wahyuni R.</v>
      </c>
      <c r="L1008" s="4" t="s">
        <v>5909</v>
      </c>
    </row>
    <row r="1009">
      <c r="A1009" s="3">
        <v>44446.40943442129</v>
      </c>
      <c r="B1009" s="4" t="s">
        <v>5959</v>
      </c>
      <c r="C1009" s="4" t="s">
        <v>5960</v>
      </c>
      <c r="D1009" s="5" t="s">
        <v>5961</v>
      </c>
      <c r="E1009" s="4" t="s">
        <v>5</v>
      </c>
      <c r="F1009" s="4" t="s">
        <v>70</v>
      </c>
      <c r="H1009" s="4" t="s">
        <v>5962</v>
      </c>
      <c r="I1009" s="4" t="s">
        <v>5963</v>
      </c>
      <c r="J1009" s="6" t="s">
        <v>5964</v>
      </c>
      <c r="K1009" s="7" t="str">
        <f>HYPERLINK("https://drive.google.com/file/d/1b5x3bOkT6jsPUmgAK6W3jhIUtNy0nNF_/view?usp=drivesdk","Samsuhudari. Amd")</f>
        <v>Samsuhudari. Amd</v>
      </c>
      <c r="L1009" s="4" t="s">
        <v>5965</v>
      </c>
    </row>
    <row r="1010">
      <c r="A1010" s="3">
        <v>44446.40943971065</v>
      </c>
      <c r="B1010" s="4" t="s">
        <v>5966</v>
      </c>
      <c r="C1010" s="4" t="s">
        <v>5967</v>
      </c>
      <c r="D1010" s="5" t="s">
        <v>5968</v>
      </c>
      <c r="E1010" s="4" t="s">
        <v>5</v>
      </c>
      <c r="F1010" s="4" t="s">
        <v>15</v>
      </c>
      <c r="H1010" s="4" t="s">
        <v>5969</v>
      </c>
      <c r="I1010" s="4" t="s">
        <v>5970</v>
      </c>
      <c r="J1010" s="6" t="s">
        <v>5971</v>
      </c>
      <c r="K1010" s="7" t="str">
        <f>HYPERLINK("https://drive.google.com/file/d/1NPcJ1PrDPrkoTgIvn85SV5cpxj9UU2Hc/view?usp=drivesdk","Syafrisal")</f>
        <v>Syafrisal</v>
      </c>
      <c r="L1010" s="4" t="s">
        <v>5965</v>
      </c>
    </row>
    <row r="1011">
      <c r="A1011" s="3">
        <v>44446.409531701385</v>
      </c>
      <c r="B1011" s="4" t="s">
        <v>5972</v>
      </c>
      <c r="C1011" s="4" t="s">
        <v>5973</v>
      </c>
      <c r="D1011" s="4">
        <v>8.5752844526E10</v>
      </c>
      <c r="E1011" s="4" t="s">
        <v>6</v>
      </c>
      <c r="F1011" s="4" t="s">
        <v>5974</v>
      </c>
      <c r="G1011" s="4" t="s">
        <v>236</v>
      </c>
      <c r="I1011" s="4" t="s">
        <v>5975</v>
      </c>
      <c r="J1011" s="6" t="s">
        <v>5976</v>
      </c>
      <c r="K1011" s="7" t="str">
        <f>HYPERLINK("https://drive.google.com/file/d/1yMkef-0euCixH4XpbgsdXA-lrkWCusya/view?usp=drivesdk","Suryansah ")</f>
        <v>Suryansah </v>
      </c>
      <c r="L1011" s="4" t="s">
        <v>5909</v>
      </c>
    </row>
    <row r="1012">
      <c r="A1012" s="3">
        <v>44446.40965967593</v>
      </c>
      <c r="B1012" s="4" t="s">
        <v>5977</v>
      </c>
      <c r="C1012" s="4" t="s">
        <v>5978</v>
      </c>
      <c r="D1012" s="5" t="s">
        <v>5979</v>
      </c>
      <c r="E1012" s="4" t="s">
        <v>5</v>
      </c>
      <c r="F1012" s="4" t="s">
        <v>70</v>
      </c>
      <c r="H1012" s="4" t="s">
        <v>4153</v>
      </c>
      <c r="I1012" s="4" t="s">
        <v>5980</v>
      </c>
      <c r="J1012" s="6" t="s">
        <v>5981</v>
      </c>
      <c r="K1012" s="7" t="str">
        <f>HYPERLINK("https://drive.google.com/file/d/1jzIRYWLGPQiIAQOIbKe5BC636bfn1-9Z/view?usp=drivesdk","SUNANDAR, SP")</f>
        <v>SUNANDAR, SP</v>
      </c>
      <c r="L1012" s="4" t="s">
        <v>5965</v>
      </c>
    </row>
    <row r="1013">
      <c r="A1013" s="3">
        <v>44446.40969248842</v>
      </c>
      <c r="B1013" s="4" t="s">
        <v>5982</v>
      </c>
      <c r="C1013" s="4" t="s">
        <v>5983</v>
      </c>
      <c r="D1013" s="5" t="s">
        <v>5984</v>
      </c>
      <c r="E1013" s="4" t="s">
        <v>5</v>
      </c>
      <c r="F1013" s="4" t="s">
        <v>70</v>
      </c>
      <c r="I1013" s="4" t="s">
        <v>5985</v>
      </c>
      <c r="J1013" s="6" t="s">
        <v>5986</v>
      </c>
      <c r="K1013" s="7" t="str">
        <f>HYPERLINK("https://drive.google.com/file/d/1sQX6c3TyOTt2IYpRaO8XLPFFg8N9UsiZ/view?usp=drivesdk","SHEFLYA CANDRA MAULITA, S.P.")</f>
        <v>SHEFLYA CANDRA MAULITA, S.P.</v>
      </c>
      <c r="L1013" s="4" t="s">
        <v>5965</v>
      </c>
    </row>
    <row r="1014">
      <c r="A1014" s="3">
        <v>44446.40973508102</v>
      </c>
      <c r="B1014" s="4" t="s">
        <v>5987</v>
      </c>
      <c r="C1014" s="4" t="s">
        <v>5988</v>
      </c>
      <c r="D1014" s="5" t="s">
        <v>5989</v>
      </c>
      <c r="E1014" s="4" t="s">
        <v>5</v>
      </c>
      <c r="F1014" s="4" t="s">
        <v>2660</v>
      </c>
      <c r="H1014" s="4" t="s">
        <v>48</v>
      </c>
      <c r="I1014" s="4" t="s">
        <v>5990</v>
      </c>
      <c r="J1014" s="6" t="s">
        <v>5991</v>
      </c>
      <c r="K1014" s="7" t="str">
        <f>HYPERLINK("https://drive.google.com/file/d/1-efTu4GgKw3o0xYjdeCJIK21SkXcGet0/view?usp=drivesdk","Krisman Lameanda, S.Pd")</f>
        <v>Krisman Lameanda, S.Pd</v>
      </c>
      <c r="L1014" s="4" t="s">
        <v>5965</v>
      </c>
    </row>
    <row r="1015">
      <c r="A1015" s="3">
        <v>44446.4098181713</v>
      </c>
      <c r="B1015" s="4" t="s">
        <v>5992</v>
      </c>
      <c r="C1015" s="4" t="s">
        <v>5993</v>
      </c>
      <c r="D1015" s="5" t="s">
        <v>5994</v>
      </c>
      <c r="E1015" s="4" t="s">
        <v>5</v>
      </c>
      <c r="F1015" s="4" t="s">
        <v>15</v>
      </c>
      <c r="H1015" s="4" t="s">
        <v>1177</v>
      </c>
      <c r="I1015" s="4" t="s">
        <v>5995</v>
      </c>
      <c r="J1015" s="6" t="s">
        <v>5996</v>
      </c>
      <c r="K1015" s="7" t="str">
        <f>HYPERLINK("https://drive.google.com/file/d/1GpgKcAsFU2cX8oGUse50WQe9D4GggWht/view?usp=drivesdk","Dyah Endriyani, SP")</f>
        <v>Dyah Endriyani, SP</v>
      </c>
      <c r="L1015" s="4" t="s">
        <v>5965</v>
      </c>
    </row>
    <row r="1016">
      <c r="A1016" s="3">
        <v>44446.409859004634</v>
      </c>
      <c r="B1016" s="4" t="s">
        <v>5997</v>
      </c>
      <c r="C1016" s="4" t="s">
        <v>5998</v>
      </c>
      <c r="D1016" s="5" t="s">
        <v>5999</v>
      </c>
      <c r="E1016" s="4" t="s">
        <v>5</v>
      </c>
      <c r="F1016" s="4" t="s">
        <v>70</v>
      </c>
      <c r="H1016" s="4" t="s">
        <v>6000</v>
      </c>
      <c r="I1016" s="4" t="s">
        <v>6001</v>
      </c>
      <c r="J1016" s="6" t="s">
        <v>6002</v>
      </c>
      <c r="K1016" s="7" t="str">
        <f>HYPERLINK("https://drive.google.com/file/d/1L4dUy3eQE8zaM4gl5N3ctGQI7rN3oU00/view?usp=drivesdk","Siti kholimah, S. Pt")</f>
        <v>Siti kholimah, S. Pt</v>
      </c>
      <c r="L1016" s="4" t="s">
        <v>5965</v>
      </c>
    </row>
    <row r="1017">
      <c r="A1017" s="3">
        <v>44446.40992751157</v>
      </c>
      <c r="B1017" s="4" t="s">
        <v>6003</v>
      </c>
      <c r="C1017" s="4" t="s">
        <v>6004</v>
      </c>
      <c r="D1017" s="5" t="s">
        <v>6005</v>
      </c>
      <c r="E1017" s="4" t="s">
        <v>5</v>
      </c>
      <c r="F1017" s="4" t="s">
        <v>70</v>
      </c>
      <c r="H1017" s="4" t="s">
        <v>6006</v>
      </c>
      <c r="I1017" s="4" t="s">
        <v>6007</v>
      </c>
      <c r="J1017" s="6" t="s">
        <v>6008</v>
      </c>
      <c r="K1017" s="7" t="str">
        <f>HYPERLINK("https://drive.google.com/file/d/1QKefR1vgDr6POS2Fe3qIsVVup0_kWSzd/view?usp=drivesdk","Paulus Riyanto Trisaptono SP")</f>
        <v>Paulus Riyanto Trisaptono SP</v>
      </c>
      <c r="L1017" s="4" t="s">
        <v>5965</v>
      </c>
    </row>
    <row r="1018">
      <c r="A1018" s="3">
        <v>44446.40993010417</v>
      </c>
      <c r="B1018" s="4" t="s">
        <v>6009</v>
      </c>
      <c r="C1018" s="4" t="s">
        <v>6010</v>
      </c>
      <c r="D1018" s="5" t="s">
        <v>6011</v>
      </c>
      <c r="E1018" s="4" t="s">
        <v>5</v>
      </c>
      <c r="F1018" s="4" t="s">
        <v>70</v>
      </c>
      <c r="H1018" s="4" t="s">
        <v>6012</v>
      </c>
      <c r="I1018" s="4" t="s">
        <v>6013</v>
      </c>
      <c r="J1018" s="6" t="s">
        <v>6014</v>
      </c>
      <c r="K1018" s="7" t="str">
        <f>HYPERLINK("https://drive.google.com/file/d/13RNsY7mBAJNSDU8SolsxITXvwsSD8r5R/view?usp=drivesdk","Riskia Nikmah Sulistia, A.Md.P")</f>
        <v>Riskia Nikmah Sulistia, A.Md.P</v>
      </c>
      <c r="L1018" s="4" t="s">
        <v>5965</v>
      </c>
    </row>
    <row r="1019">
      <c r="A1019" s="3">
        <v>44446.4099713426</v>
      </c>
      <c r="B1019" s="4" t="s">
        <v>6015</v>
      </c>
      <c r="C1019" s="4" t="s">
        <v>6016</v>
      </c>
      <c r="D1019" s="5" t="s">
        <v>6017</v>
      </c>
      <c r="E1019" s="4" t="s">
        <v>5</v>
      </c>
      <c r="F1019" s="4" t="s">
        <v>70</v>
      </c>
      <c r="H1019" s="4" t="s">
        <v>6018</v>
      </c>
      <c r="I1019" s="4" t="s">
        <v>6019</v>
      </c>
      <c r="J1019" s="6" t="s">
        <v>6020</v>
      </c>
      <c r="K1019" s="7" t="str">
        <f>HYPERLINK("https://drive.google.com/file/d/1Wp36nP7Kdksf3Sw6DT_yPbzW36YFy0lK/view?usp=drivesdk","Herwien Setyaningsih, SP")</f>
        <v>Herwien Setyaningsih, SP</v>
      </c>
      <c r="L1019" s="4" t="s">
        <v>5965</v>
      </c>
    </row>
    <row r="1020">
      <c r="A1020" s="3">
        <v>44446.410109398144</v>
      </c>
      <c r="B1020" s="4" t="s">
        <v>6021</v>
      </c>
      <c r="C1020" s="4" t="s">
        <v>6022</v>
      </c>
      <c r="D1020" s="5" t="s">
        <v>6023</v>
      </c>
      <c r="E1020" s="4" t="s">
        <v>6</v>
      </c>
      <c r="G1020" s="4" t="s">
        <v>6024</v>
      </c>
      <c r="H1020" s="4" t="s">
        <v>48</v>
      </c>
      <c r="I1020" s="4" t="s">
        <v>6025</v>
      </c>
      <c r="J1020" s="6" t="s">
        <v>6026</v>
      </c>
      <c r="K1020" s="7" t="str">
        <f>HYPERLINK("https://drive.google.com/file/d/1TaNn4PpN4XbmOpmdHZvKSSrKn-j-gW59/view?usp=drivesdk","DWI SUPRIYADI. S.Pt")</f>
        <v>DWI SUPRIYADI. S.Pt</v>
      </c>
      <c r="L1020" s="4" t="s">
        <v>5965</v>
      </c>
    </row>
    <row r="1021">
      <c r="A1021" s="3">
        <v>44446.410158969906</v>
      </c>
      <c r="B1021" s="4" t="s">
        <v>6027</v>
      </c>
      <c r="C1021" s="4" t="s">
        <v>6028</v>
      </c>
      <c r="D1021" s="5" t="s">
        <v>6029</v>
      </c>
      <c r="E1021" s="4" t="s">
        <v>5</v>
      </c>
      <c r="F1021" s="4" t="s">
        <v>70</v>
      </c>
      <c r="H1021" s="4" t="s">
        <v>318</v>
      </c>
      <c r="I1021" s="4" t="s">
        <v>6030</v>
      </c>
      <c r="J1021" s="6" t="s">
        <v>6031</v>
      </c>
      <c r="K1021" s="7" t="str">
        <f>HYPERLINK("https://drive.google.com/file/d/1v3A1c_dzff4QnbTzgvdAm_68K3gMN0EB/view?usp=drivesdk","NOFITA INDRIYANI, S.P")</f>
        <v>NOFITA INDRIYANI, S.P</v>
      </c>
      <c r="L1021" s="4" t="s">
        <v>5965</v>
      </c>
    </row>
    <row r="1022">
      <c r="A1022" s="3">
        <v>44446.41017125</v>
      </c>
      <c r="B1022" s="4" t="s">
        <v>6032</v>
      </c>
      <c r="C1022" s="4" t="s">
        <v>6033</v>
      </c>
      <c r="D1022" s="5" t="s">
        <v>6034</v>
      </c>
      <c r="E1022" s="4" t="s">
        <v>6</v>
      </c>
      <c r="G1022" s="4" t="s">
        <v>3678</v>
      </c>
      <c r="H1022" s="4" t="s">
        <v>6035</v>
      </c>
      <c r="I1022" s="4" t="s">
        <v>6036</v>
      </c>
      <c r="J1022" s="6" t="s">
        <v>6037</v>
      </c>
      <c r="K1022" s="7" t="str">
        <f>HYPERLINK("https://drive.google.com/file/d/1Suvj5eZj9AA7itXmfIX9YqK0Rreieqsb/view?usp=drivesdk","Eva Oktora, SP")</f>
        <v>Eva Oktora, SP</v>
      </c>
      <c r="L1022" s="4" t="s">
        <v>6038</v>
      </c>
    </row>
    <row r="1023">
      <c r="A1023" s="3">
        <v>44446.41018414352</v>
      </c>
      <c r="B1023" s="4" t="s">
        <v>6039</v>
      </c>
      <c r="C1023" s="4" t="s">
        <v>6040</v>
      </c>
      <c r="D1023" s="5" t="s">
        <v>6041</v>
      </c>
      <c r="E1023" s="4" t="s">
        <v>5</v>
      </c>
      <c r="F1023" s="4" t="s">
        <v>15</v>
      </c>
      <c r="H1023" s="4" t="s">
        <v>297</v>
      </c>
      <c r="I1023" s="4" t="s">
        <v>6042</v>
      </c>
      <c r="J1023" s="6" t="s">
        <v>6043</v>
      </c>
      <c r="K1023" s="7" t="str">
        <f>HYPERLINK("https://drive.google.com/file/d/1XmmpF_NZEGqcZ6rtL_FcfLW29LSZ8BvA/view?usp=drivesdk","Noni Husnayati")</f>
        <v>Noni Husnayati</v>
      </c>
      <c r="L1023" s="4" t="s">
        <v>6038</v>
      </c>
    </row>
    <row r="1024">
      <c r="A1024" s="3">
        <v>44446.410255254625</v>
      </c>
      <c r="B1024" s="4" t="s">
        <v>5519</v>
      </c>
      <c r="C1024" s="4" t="s">
        <v>5520</v>
      </c>
      <c r="D1024" s="5" t="s">
        <v>5521</v>
      </c>
      <c r="E1024" s="4" t="s">
        <v>5</v>
      </c>
      <c r="F1024" s="4" t="s">
        <v>70</v>
      </c>
      <c r="H1024" s="4" t="s">
        <v>5522</v>
      </c>
      <c r="I1024" s="4" t="s">
        <v>6044</v>
      </c>
      <c r="J1024" s="6" t="s">
        <v>6045</v>
      </c>
      <c r="K1024" s="7" t="str">
        <f>HYPERLINK("https://drive.google.com/file/d/1yL5V9y_z9lXNomdQrC1-HecryEI_pwKo/view?usp=drivesdk","FEBERIA ZEBUA")</f>
        <v>FEBERIA ZEBUA</v>
      </c>
      <c r="L1024" s="4" t="s">
        <v>6038</v>
      </c>
    </row>
    <row r="1025">
      <c r="A1025" s="3">
        <v>44446.4102681713</v>
      </c>
      <c r="B1025" s="4" t="s">
        <v>6046</v>
      </c>
      <c r="C1025" s="4" t="s">
        <v>6047</v>
      </c>
      <c r="D1025" s="5" t="s">
        <v>6048</v>
      </c>
      <c r="E1025" s="4" t="s">
        <v>6</v>
      </c>
      <c r="F1025" s="4" t="s">
        <v>2013</v>
      </c>
      <c r="G1025" s="4" t="s">
        <v>2013</v>
      </c>
      <c r="H1025" s="4" t="s">
        <v>6049</v>
      </c>
      <c r="I1025" s="4" t="s">
        <v>6050</v>
      </c>
      <c r="J1025" s="6" t="s">
        <v>6051</v>
      </c>
      <c r="K1025" s="7" t="str">
        <f>HYPERLINK("https://drive.google.com/file/d/1k1grn9n7bX7Xp2upcPO5ODfwi7YUw7zE/view?usp=drivesdk","Israzul Aji Pratama")</f>
        <v>Israzul Aji Pratama</v>
      </c>
      <c r="L1025" s="4" t="s">
        <v>6038</v>
      </c>
    </row>
    <row r="1026">
      <c r="A1026" s="3">
        <v>44446.41036709491</v>
      </c>
      <c r="B1026" s="4" t="s">
        <v>878</v>
      </c>
      <c r="C1026" s="4" t="s">
        <v>879</v>
      </c>
      <c r="D1026" s="5" t="s">
        <v>880</v>
      </c>
      <c r="E1026" s="4" t="s">
        <v>5</v>
      </c>
      <c r="F1026" s="4" t="s">
        <v>881</v>
      </c>
      <c r="H1026" s="4" t="s">
        <v>297</v>
      </c>
      <c r="I1026" s="4" t="s">
        <v>6052</v>
      </c>
      <c r="J1026" s="6" t="s">
        <v>6053</v>
      </c>
      <c r="K1026" s="7" t="str">
        <f>HYPERLINK("https://drive.google.com/file/d/1axOUOXBG-0cDbDD8ikfjeWK6xnqRr_sJ/view?usp=drivesdk","Tatang Sopian, S.P, M.Agr, Ph.D")</f>
        <v>Tatang Sopian, S.P, M.Agr, Ph.D</v>
      </c>
      <c r="L1026" s="4" t="s">
        <v>6038</v>
      </c>
    </row>
    <row r="1027">
      <c r="A1027" s="3">
        <v>44446.41039085649</v>
      </c>
      <c r="B1027" s="4" t="s">
        <v>6054</v>
      </c>
      <c r="C1027" s="4" t="s">
        <v>6055</v>
      </c>
      <c r="D1027" s="5" t="s">
        <v>6056</v>
      </c>
      <c r="E1027" s="4" t="s">
        <v>5</v>
      </c>
      <c r="F1027" s="4" t="s">
        <v>15</v>
      </c>
      <c r="H1027" s="4" t="s">
        <v>6057</v>
      </c>
      <c r="I1027" s="4" t="s">
        <v>6058</v>
      </c>
      <c r="J1027" s="6" t="s">
        <v>6059</v>
      </c>
      <c r="K1027" s="7" t="str">
        <f>HYPERLINK("https://drive.google.com/file/d/1WR4N2r3cDBSdy9Czd8dlA6wy84Ay1qe-/view?usp=drivesdk","SUCI ISLAMI PANE")</f>
        <v>SUCI ISLAMI PANE</v>
      </c>
      <c r="L1027" s="4" t="s">
        <v>6038</v>
      </c>
    </row>
    <row r="1028">
      <c r="A1028" s="3">
        <v>44446.41055905093</v>
      </c>
      <c r="B1028" s="4" t="s">
        <v>6060</v>
      </c>
      <c r="C1028" s="4" t="s">
        <v>6061</v>
      </c>
      <c r="D1028" s="5" t="s">
        <v>6062</v>
      </c>
      <c r="E1028" s="4" t="s">
        <v>5</v>
      </c>
      <c r="F1028" s="4" t="s">
        <v>70</v>
      </c>
      <c r="H1028" s="4" t="s">
        <v>6063</v>
      </c>
      <c r="I1028" s="4" t="s">
        <v>6064</v>
      </c>
      <c r="J1028" s="6" t="s">
        <v>6065</v>
      </c>
      <c r="K1028" s="7" t="str">
        <f>HYPERLINK("https://drive.google.com/file/d/16wyk-e9vaIUrxiokASWJ7eIx35uMUTju/view?usp=drivesdk","Lidia Rauna Karewut, SST")</f>
        <v>Lidia Rauna Karewut, SST</v>
      </c>
      <c r="L1028" s="4" t="s">
        <v>6038</v>
      </c>
    </row>
    <row r="1029">
      <c r="A1029" s="3">
        <v>44446.41059072917</v>
      </c>
      <c r="B1029" s="4" t="s">
        <v>6066</v>
      </c>
      <c r="C1029" s="4" t="s">
        <v>6067</v>
      </c>
      <c r="D1029" s="5" t="s">
        <v>6068</v>
      </c>
      <c r="E1029" s="4" t="s">
        <v>5</v>
      </c>
      <c r="F1029" s="4" t="s">
        <v>70</v>
      </c>
      <c r="H1029" s="4" t="s">
        <v>6069</v>
      </c>
      <c r="I1029" s="4" t="s">
        <v>6070</v>
      </c>
      <c r="J1029" s="6" t="s">
        <v>6071</v>
      </c>
      <c r="K1029" s="7" t="str">
        <f>HYPERLINK("https://drive.google.com/file/d/1wAsDrh0mVknnYABl41M137ricripsibM/view?usp=drivesdk","RAHMAN, S.ST")</f>
        <v>RAHMAN, S.ST</v>
      </c>
      <c r="L1029" s="4" t="s">
        <v>6038</v>
      </c>
    </row>
    <row r="1030">
      <c r="A1030" s="3">
        <v>44446.41074489584</v>
      </c>
      <c r="B1030" s="4" t="s">
        <v>6072</v>
      </c>
      <c r="C1030" s="4" t="s">
        <v>6073</v>
      </c>
      <c r="D1030" s="5" t="s">
        <v>6074</v>
      </c>
      <c r="E1030" s="4" t="s">
        <v>5</v>
      </c>
      <c r="F1030" s="4" t="s">
        <v>70</v>
      </c>
      <c r="H1030" s="4" t="s">
        <v>6075</v>
      </c>
      <c r="I1030" s="4" t="s">
        <v>6076</v>
      </c>
      <c r="J1030" s="6" t="s">
        <v>6077</v>
      </c>
      <c r="K1030" s="7" t="str">
        <f>HYPERLINK("https://drive.google.com/file/d/1UNPbzucbO3EguCh0xit0sZJzCDYuT5BH/view?usp=drivesdk","ERMIZA, SP")</f>
        <v>ERMIZA, SP</v>
      </c>
      <c r="L1030" s="4" t="s">
        <v>6038</v>
      </c>
    </row>
    <row r="1031">
      <c r="A1031" s="3">
        <v>44446.4108593287</v>
      </c>
      <c r="B1031" s="4" t="s">
        <v>6078</v>
      </c>
      <c r="C1031" s="4" t="s">
        <v>6079</v>
      </c>
      <c r="D1031" s="5" t="s">
        <v>6080</v>
      </c>
      <c r="E1031" s="4" t="s">
        <v>5</v>
      </c>
      <c r="F1031" s="4" t="s">
        <v>70</v>
      </c>
      <c r="H1031" s="4" t="s">
        <v>6081</v>
      </c>
      <c r="I1031" s="4" t="s">
        <v>6082</v>
      </c>
      <c r="J1031" s="6" t="s">
        <v>6083</v>
      </c>
      <c r="K1031" s="7" t="str">
        <f>HYPERLINK("https://drive.google.com/file/d/1CpDMOk14W0BggX7jLSptXYuaedAD6FBS/view?usp=drivesdk","TRIANA NOORHATININGRUM, SP")</f>
        <v>TRIANA NOORHATININGRUM, SP</v>
      </c>
      <c r="L1031" s="4" t="s">
        <v>6038</v>
      </c>
    </row>
    <row r="1032">
      <c r="A1032" s="3">
        <v>44446.4108843287</v>
      </c>
      <c r="B1032" s="4" t="s">
        <v>6084</v>
      </c>
      <c r="C1032" s="4" t="s">
        <v>6085</v>
      </c>
      <c r="D1032" s="5" t="s">
        <v>6086</v>
      </c>
      <c r="E1032" s="4" t="s">
        <v>5</v>
      </c>
      <c r="F1032" s="4" t="s">
        <v>187</v>
      </c>
      <c r="H1032" s="4" t="s">
        <v>6087</v>
      </c>
      <c r="I1032" s="4" t="s">
        <v>6088</v>
      </c>
      <c r="J1032" s="6" t="s">
        <v>6089</v>
      </c>
      <c r="K1032" s="7" t="str">
        <f>HYPERLINK("https://drive.google.com/file/d/1HAzGozWI08nLWIjk-BpY3Bqofqx4Uasy/view?usp=drivesdk","Mardiana")</f>
        <v>Mardiana</v>
      </c>
      <c r="L1032" s="4" t="s">
        <v>6090</v>
      </c>
    </row>
    <row r="1033">
      <c r="A1033" s="3">
        <v>44446.41092886574</v>
      </c>
      <c r="B1033" s="4" t="s">
        <v>6091</v>
      </c>
      <c r="C1033" s="4" t="s">
        <v>6092</v>
      </c>
      <c r="D1033" s="5" t="s">
        <v>6093</v>
      </c>
      <c r="E1033" s="4" t="s">
        <v>6</v>
      </c>
      <c r="G1033" s="4" t="s">
        <v>282</v>
      </c>
      <c r="H1033" s="4" t="s">
        <v>108</v>
      </c>
      <c r="I1033" s="4" t="s">
        <v>6094</v>
      </c>
      <c r="J1033" s="6" t="s">
        <v>6095</v>
      </c>
      <c r="K1033" s="7" t="str">
        <f>HYPERLINK("https://drive.google.com/file/d/1Smng0alO4f5e530Ceqtj5H8VHeiRUGpD/view?usp=drivesdk","Fitri Ratna Juwita S.P.")</f>
        <v>Fitri Ratna Juwita S.P.</v>
      </c>
      <c r="L1033" s="4" t="s">
        <v>6038</v>
      </c>
    </row>
    <row r="1034">
      <c r="A1034" s="3">
        <v>44446.41096947917</v>
      </c>
      <c r="B1034" s="4" t="s">
        <v>6096</v>
      </c>
      <c r="C1034" s="4" t="s">
        <v>6097</v>
      </c>
      <c r="D1034" s="5" t="s">
        <v>6098</v>
      </c>
      <c r="E1034" s="4" t="s">
        <v>5</v>
      </c>
      <c r="I1034" s="4" t="s">
        <v>6099</v>
      </c>
      <c r="J1034" s="6" t="s">
        <v>6100</v>
      </c>
      <c r="K1034" s="7" t="str">
        <f>HYPERLINK("https://drive.google.com/file/d/17OJaT6Ls8dvf5I-RXkSuL84WuccSiXe8/view?usp=drivesdk","Hadi Kosra, S.P")</f>
        <v>Hadi Kosra, S.P</v>
      </c>
      <c r="L1034" s="4" t="s">
        <v>6090</v>
      </c>
    </row>
    <row r="1035">
      <c r="A1035" s="3">
        <v>44446.41106288195</v>
      </c>
      <c r="B1035" s="4" t="s">
        <v>6101</v>
      </c>
      <c r="C1035" s="4" t="s">
        <v>6102</v>
      </c>
      <c r="D1035" s="4" t="s">
        <v>6103</v>
      </c>
      <c r="E1035" s="4" t="s">
        <v>5</v>
      </c>
      <c r="F1035" s="4" t="s">
        <v>70</v>
      </c>
      <c r="H1035" s="4" t="s">
        <v>6104</v>
      </c>
      <c r="I1035" s="4" t="s">
        <v>6105</v>
      </c>
      <c r="J1035" s="6" t="s">
        <v>6106</v>
      </c>
      <c r="K1035" s="7" t="str">
        <f>HYPERLINK("https://drive.google.com/file/d/1DK9G7MuN5BwsFHr4GnmVfa8952c_VpkH/view?usp=drivesdk","H. ASEP SUHENRA")</f>
        <v>H. ASEP SUHENRA</v>
      </c>
      <c r="L1035" s="4" t="s">
        <v>6090</v>
      </c>
    </row>
    <row r="1036">
      <c r="A1036" s="3">
        <v>44446.411102557875</v>
      </c>
      <c r="B1036" s="4" t="s">
        <v>6107</v>
      </c>
      <c r="C1036" s="4" t="s">
        <v>6108</v>
      </c>
      <c r="D1036" s="5" t="s">
        <v>6109</v>
      </c>
      <c r="E1036" s="4" t="s">
        <v>5</v>
      </c>
      <c r="F1036" s="4" t="s">
        <v>70</v>
      </c>
      <c r="H1036" s="4" t="s">
        <v>48</v>
      </c>
      <c r="I1036" s="4" t="s">
        <v>6110</v>
      </c>
      <c r="J1036" s="6" t="s">
        <v>6111</v>
      </c>
      <c r="K1036" s="7" t="str">
        <f>HYPERLINK("https://drive.google.com/file/d/1FT9WBSUZjc97aN29BHXnClu594nrV6nG/view?usp=drivesdk","Usman Daud Saragih, SP")</f>
        <v>Usman Daud Saragih, SP</v>
      </c>
      <c r="L1036" s="4" t="s">
        <v>6090</v>
      </c>
    </row>
    <row r="1037">
      <c r="A1037" s="3">
        <v>44446.41115934028</v>
      </c>
      <c r="B1037" s="4" t="s">
        <v>6112</v>
      </c>
      <c r="C1037" s="4" t="s">
        <v>6113</v>
      </c>
      <c r="D1037" s="5" t="s">
        <v>6114</v>
      </c>
      <c r="E1037" s="4" t="s">
        <v>5</v>
      </c>
      <c r="F1037" s="4" t="s">
        <v>70</v>
      </c>
      <c r="H1037" s="4" t="s">
        <v>6115</v>
      </c>
      <c r="I1037" s="4" t="s">
        <v>6116</v>
      </c>
      <c r="J1037" s="6" t="s">
        <v>6117</v>
      </c>
      <c r="K1037" s="7" t="str">
        <f>HYPERLINK("https://drive.google.com/file/d/1Fll2Dehtvwb-Sh9Kg_7AzbOpP1L8paLO/view?usp=drivesdk","TABIIN")</f>
        <v>TABIIN</v>
      </c>
      <c r="L1037" s="4" t="s">
        <v>6090</v>
      </c>
    </row>
    <row r="1038">
      <c r="A1038" s="3">
        <v>44446.411232604165</v>
      </c>
      <c r="B1038" s="4" t="s">
        <v>6118</v>
      </c>
      <c r="C1038" s="4" t="s">
        <v>6119</v>
      </c>
      <c r="D1038" s="5" t="s">
        <v>6120</v>
      </c>
      <c r="E1038" s="4" t="s">
        <v>5</v>
      </c>
      <c r="H1038" s="4" t="s">
        <v>437</v>
      </c>
      <c r="I1038" s="4" t="s">
        <v>6121</v>
      </c>
      <c r="J1038" s="6" t="s">
        <v>6122</v>
      </c>
      <c r="K1038" s="7" t="str">
        <f>HYPERLINK("https://drive.google.com/file/d/1mk2EB1BzDpBmUOJkxxfMHJNdn6VPsCmS/view?usp=drivesdk","Masrin M. Mahani, SPt")</f>
        <v>Masrin M. Mahani, SPt</v>
      </c>
      <c r="L1038" s="4" t="s">
        <v>6090</v>
      </c>
    </row>
    <row r="1039">
      <c r="A1039" s="3">
        <v>44446.41137798611</v>
      </c>
      <c r="B1039" s="4" t="s">
        <v>6123</v>
      </c>
      <c r="C1039" s="4" t="s">
        <v>6124</v>
      </c>
      <c r="D1039" s="5" t="s">
        <v>6125</v>
      </c>
      <c r="E1039" s="4" t="s">
        <v>5</v>
      </c>
      <c r="F1039" s="4" t="s">
        <v>187</v>
      </c>
      <c r="H1039" s="4" t="s">
        <v>6126</v>
      </c>
      <c r="I1039" s="4" t="s">
        <v>6127</v>
      </c>
      <c r="J1039" s="6" t="s">
        <v>6128</v>
      </c>
      <c r="K1039" s="7" t="str">
        <f>HYPERLINK("https://drive.google.com/file/d/17WkkVQXYDc21aAIxqkaWYeGN_36OkxMc/view?usp=drivesdk","Demang Darmadi ")</f>
        <v>Demang Darmadi </v>
      </c>
      <c r="L1039" s="4" t="s">
        <v>6090</v>
      </c>
    </row>
    <row r="1040">
      <c r="A1040" s="3">
        <v>44446.411512245366</v>
      </c>
      <c r="B1040" s="4" t="s">
        <v>6129</v>
      </c>
      <c r="C1040" s="4" t="s">
        <v>6130</v>
      </c>
      <c r="D1040" s="5" t="s">
        <v>6131</v>
      </c>
      <c r="E1040" s="4" t="s">
        <v>5</v>
      </c>
      <c r="F1040" s="4" t="s">
        <v>187</v>
      </c>
      <c r="H1040" s="4" t="s">
        <v>6132</v>
      </c>
      <c r="I1040" s="4" t="s">
        <v>6133</v>
      </c>
      <c r="J1040" s="6" t="s">
        <v>6134</v>
      </c>
      <c r="K1040" s="7" t="str">
        <f>HYPERLINK("https://drive.google.com/file/d/1wQJfTl_In5zdKNUuvVM831a6I4r95lkd/view?usp=drivesdk","Ir. Irma Siregar")</f>
        <v>Ir. Irma Siregar</v>
      </c>
      <c r="L1040" s="4" t="s">
        <v>6090</v>
      </c>
    </row>
    <row r="1041">
      <c r="A1041" s="3">
        <v>44446.41153349537</v>
      </c>
      <c r="B1041" s="4" t="s">
        <v>6135</v>
      </c>
      <c r="C1041" s="4" t="s">
        <v>6136</v>
      </c>
      <c r="D1041" s="5" t="s">
        <v>6137</v>
      </c>
      <c r="E1041" s="4" t="s">
        <v>5</v>
      </c>
      <c r="F1041" s="4" t="s">
        <v>15</v>
      </c>
      <c r="H1041" s="4" t="s">
        <v>6138</v>
      </c>
      <c r="I1041" s="4" t="s">
        <v>6139</v>
      </c>
      <c r="J1041" s="6" t="s">
        <v>6140</v>
      </c>
      <c r="K1041" s="7" t="str">
        <f>HYPERLINK("https://drive.google.com/file/d/1wAjt1B3YurjhnfE4NUP4Pi5CvJuliAXw/view?usp=drivesdk","Yani Rahmawati,S.TP")</f>
        <v>Yani Rahmawati,S.TP</v>
      </c>
      <c r="L1041" s="4" t="s">
        <v>6141</v>
      </c>
    </row>
    <row r="1042">
      <c r="A1042" s="3">
        <v>44446.41157927083</v>
      </c>
      <c r="B1042" s="4" t="s">
        <v>6142</v>
      </c>
      <c r="C1042" s="4" t="s">
        <v>6143</v>
      </c>
      <c r="D1042" s="5" t="s">
        <v>6144</v>
      </c>
      <c r="E1042" s="4" t="s">
        <v>5</v>
      </c>
      <c r="F1042" s="4" t="s">
        <v>222</v>
      </c>
      <c r="G1042" s="4" t="s">
        <v>222</v>
      </c>
      <c r="H1042" s="4" t="s">
        <v>222</v>
      </c>
      <c r="I1042" s="4" t="s">
        <v>6145</v>
      </c>
      <c r="J1042" s="6" t="s">
        <v>6146</v>
      </c>
      <c r="K1042" s="7" t="str">
        <f>HYPERLINK("https://drive.google.com/file/d/1mJtiRhbZqwZNQj278dfY5xgImnjwnVlC/view?usp=drivesdk","Wistaria, SP., M.Si")</f>
        <v>Wistaria, SP., M.Si</v>
      </c>
      <c r="L1042" s="4" t="s">
        <v>6090</v>
      </c>
    </row>
    <row r="1043">
      <c r="A1043" s="3">
        <v>44446.4116440162</v>
      </c>
      <c r="B1043" s="4" t="s">
        <v>6147</v>
      </c>
      <c r="C1043" s="4" t="s">
        <v>6148</v>
      </c>
      <c r="D1043" s="5" t="s">
        <v>6149</v>
      </c>
      <c r="E1043" s="4" t="s">
        <v>6</v>
      </c>
      <c r="G1043" s="4" t="s">
        <v>55</v>
      </c>
      <c r="H1043" s="4" t="s">
        <v>6150</v>
      </c>
      <c r="I1043" s="4" t="s">
        <v>6151</v>
      </c>
      <c r="J1043" s="6" t="s">
        <v>6152</v>
      </c>
      <c r="K1043" s="7" t="str">
        <f>HYPERLINK("https://drive.google.com/file/d/11VRbFVBj9_3MxznGcvlA27UAz7fBTH3-/view?usp=drivesdk","Didi Carsidi")</f>
        <v>Didi Carsidi</v>
      </c>
      <c r="L1043" s="4" t="s">
        <v>6141</v>
      </c>
    </row>
    <row r="1044">
      <c r="A1044" s="3">
        <v>44446.41183790509</v>
      </c>
      <c r="B1044" s="4" t="s">
        <v>6153</v>
      </c>
      <c r="C1044" s="4" t="s">
        <v>6154</v>
      </c>
      <c r="D1044" s="5" t="s">
        <v>6155</v>
      </c>
      <c r="E1044" s="4" t="s">
        <v>5</v>
      </c>
      <c r="F1044" s="4" t="s">
        <v>70</v>
      </c>
      <c r="H1044" s="4" t="s">
        <v>5522</v>
      </c>
      <c r="I1044" s="4" t="s">
        <v>6156</v>
      </c>
      <c r="J1044" s="6" t="s">
        <v>6157</v>
      </c>
      <c r="K1044" s="7" t="str">
        <f>HYPERLINK("https://drive.google.com/file/d/1iVy51i-R6GPd3GcIjuYmTgQ9aQf9iyHo/view?usp=drivesdk","YULIWATI HAREFA")</f>
        <v>YULIWATI HAREFA</v>
      </c>
      <c r="L1044" s="4" t="s">
        <v>6141</v>
      </c>
    </row>
    <row r="1045">
      <c r="A1045" s="3">
        <v>44446.41192084491</v>
      </c>
      <c r="B1045" s="4" t="s">
        <v>6158</v>
      </c>
      <c r="C1045" s="4" t="s">
        <v>6159</v>
      </c>
      <c r="D1045" s="5" t="s">
        <v>6160</v>
      </c>
      <c r="E1045" s="4" t="s">
        <v>5</v>
      </c>
      <c r="F1045" s="4" t="s">
        <v>70</v>
      </c>
      <c r="H1045" s="4" t="s">
        <v>48</v>
      </c>
      <c r="I1045" s="4" t="s">
        <v>6161</v>
      </c>
      <c r="J1045" s="6" t="s">
        <v>6162</v>
      </c>
      <c r="K1045" s="7" t="str">
        <f>HYPERLINK("https://drive.google.com/file/d/1orUaTphrDM-CbRabuJtcF606ZqVWx2XL/view?usp=drivesdk","Asbudin AT Buluade,SP")</f>
        <v>Asbudin AT Buluade,SP</v>
      </c>
      <c r="L1045" s="4" t="s">
        <v>6141</v>
      </c>
    </row>
    <row r="1046">
      <c r="A1046" s="3">
        <v>44446.411957476856</v>
      </c>
      <c r="B1046" s="4" t="s">
        <v>6163</v>
      </c>
      <c r="C1046" s="4" t="s">
        <v>6164</v>
      </c>
      <c r="D1046" s="5" t="s">
        <v>6165</v>
      </c>
      <c r="E1046" s="4" t="s">
        <v>5</v>
      </c>
      <c r="F1046" s="4" t="s">
        <v>70</v>
      </c>
      <c r="H1046" s="4" t="s">
        <v>63</v>
      </c>
      <c r="I1046" s="4" t="s">
        <v>6166</v>
      </c>
      <c r="J1046" s="6" t="s">
        <v>6167</v>
      </c>
      <c r="K1046" s="7" t="str">
        <f>HYPERLINK("https://drive.google.com/file/d/1m5cBtGn-xV9o_ZYqI1nzUX-UL5v_DRhQ/view?usp=drivesdk","KUSLAN, SP")</f>
        <v>KUSLAN, SP</v>
      </c>
      <c r="L1046" s="4" t="s">
        <v>6141</v>
      </c>
    </row>
    <row r="1047">
      <c r="A1047" s="3">
        <v>44446.412000833334</v>
      </c>
      <c r="B1047" s="4" t="s">
        <v>6168</v>
      </c>
      <c r="C1047" s="4" t="s">
        <v>6169</v>
      </c>
      <c r="D1047" s="5" t="s">
        <v>6170</v>
      </c>
      <c r="E1047" s="4" t="s">
        <v>5</v>
      </c>
      <c r="F1047" s="4" t="s">
        <v>1272</v>
      </c>
      <c r="H1047" s="4" t="s">
        <v>48</v>
      </c>
      <c r="I1047" s="4" t="s">
        <v>6171</v>
      </c>
      <c r="J1047" s="6" t="s">
        <v>6172</v>
      </c>
      <c r="K1047" s="7" t="str">
        <f>HYPERLINK("https://drive.google.com/file/d/1a2VbBsJzt5DUHiu5qVlkYuYPAoCWNBzu/view?usp=drivesdk","Muchtar, SP., MP")</f>
        <v>Muchtar, SP., MP</v>
      </c>
      <c r="L1047" s="4" t="s">
        <v>6141</v>
      </c>
    </row>
    <row r="1048">
      <c r="A1048" s="3">
        <v>44446.41206607639</v>
      </c>
      <c r="B1048" s="4" t="s">
        <v>1085</v>
      </c>
      <c r="C1048" s="4" t="s">
        <v>1086</v>
      </c>
      <c r="D1048" s="5" t="s">
        <v>1087</v>
      </c>
      <c r="E1048" s="4" t="s">
        <v>5</v>
      </c>
      <c r="F1048" s="4" t="s">
        <v>1088</v>
      </c>
      <c r="H1048" s="4" t="s">
        <v>444</v>
      </c>
      <c r="I1048" s="4" t="s">
        <v>6173</v>
      </c>
      <c r="J1048" s="6" t="s">
        <v>6174</v>
      </c>
      <c r="K1048" s="7" t="str">
        <f>HYPERLINK("https://drive.google.com/file/d/15QzhK-s9H86Bd8T2TRka_M_CMd9WKpLY/view?usp=drivesdk","FAISAL, S.TP")</f>
        <v>FAISAL, S.TP</v>
      </c>
      <c r="L1048" s="4" t="s">
        <v>6141</v>
      </c>
    </row>
    <row r="1049">
      <c r="A1049" s="3">
        <v>44446.41207203704</v>
      </c>
      <c r="B1049" s="4" t="s">
        <v>3973</v>
      </c>
      <c r="C1049" s="4" t="s">
        <v>6175</v>
      </c>
      <c r="D1049" s="5" t="s">
        <v>3975</v>
      </c>
      <c r="E1049" s="4" t="s">
        <v>5</v>
      </c>
      <c r="F1049" s="4" t="s">
        <v>70</v>
      </c>
      <c r="I1049" s="4" t="s">
        <v>6176</v>
      </c>
      <c r="J1049" s="6" t="s">
        <v>6177</v>
      </c>
      <c r="K1049" s="7" t="str">
        <f>HYPERLINK("https://drive.google.com/file/d/1foKyZy-hPEMAjzHqoK6s9S94rYk1Vq1M/view?usp=drivesdk","RD. SUTRESNA BUDIAMAN, S,ST")</f>
        <v>RD. SUTRESNA BUDIAMAN, S,ST</v>
      </c>
      <c r="L1049" s="4" t="s">
        <v>6178</v>
      </c>
    </row>
    <row r="1050">
      <c r="A1050" s="3">
        <v>44446.41222190972</v>
      </c>
      <c r="B1050" s="4" t="s">
        <v>6179</v>
      </c>
      <c r="C1050" s="4" t="s">
        <v>6180</v>
      </c>
      <c r="D1050" s="5" t="s">
        <v>6181</v>
      </c>
      <c r="E1050" s="4" t="s">
        <v>5</v>
      </c>
      <c r="F1050" s="4" t="s">
        <v>15</v>
      </c>
      <c r="H1050" s="4" t="s">
        <v>6182</v>
      </c>
      <c r="I1050" s="4" t="s">
        <v>6183</v>
      </c>
      <c r="J1050" s="6" t="s">
        <v>6184</v>
      </c>
      <c r="K1050" s="7" t="str">
        <f>HYPERLINK("https://drive.google.com/file/d/1wcyu8scOvBZe-G6jev7jArR-NFUvVQzV/view?usp=drivesdk","Ir. Gugum Gumilar")</f>
        <v>Ir. Gugum Gumilar</v>
      </c>
      <c r="L1050" s="4" t="s">
        <v>6141</v>
      </c>
    </row>
    <row r="1051">
      <c r="A1051" s="3">
        <v>44446.41223635417</v>
      </c>
      <c r="B1051" s="4" t="s">
        <v>6185</v>
      </c>
      <c r="C1051" s="4" t="s">
        <v>6186</v>
      </c>
      <c r="D1051" s="5" t="s">
        <v>6187</v>
      </c>
      <c r="E1051" s="4" t="s">
        <v>5</v>
      </c>
      <c r="F1051" s="4" t="s">
        <v>70</v>
      </c>
      <c r="H1051" s="4" t="s">
        <v>6188</v>
      </c>
      <c r="I1051" s="4" t="s">
        <v>6189</v>
      </c>
      <c r="J1051" s="6" t="s">
        <v>6190</v>
      </c>
      <c r="K1051" s="7" t="str">
        <f>HYPERLINK("https://drive.google.com/file/d/1A8WKy6Axw4_DRRK5navwF3rjw-QOti9D/view?usp=drivesdk","NING DYAH HANDARWATI, SP")</f>
        <v>NING DYAH HANDARWATI, SP</v>
      </c>
      <c r="L1051" s="4" t="s">
        <v>6178</v>
      </c>
    </row>
    <row r="1052">
      <c r="A1052" s="3">
        <v>44446.41231355324</v>
      </c>
      <c r="B1052" s="4" t="s">
        <v>6191</v>
      </c>
      <c r="C1052" s="4" t="s">
        <v>6192</v>
      </c>
      <c r="D1052" s="5" t="s">
        <v>6193</v>
      </c>
      <c r="E1052" s="4" t="s">
        <v>5</v>
      </c>
      <c r="F1052" s="4" t="s">
        <v>15</v>
      </c>
      <c r="I1052" s="4" t="s">
        <v>6194</v>
      </c>
      <c r="J1052" s="6" t="s">
        <v>6195</v>
      </c>
      <c r="K1052" s="7" t="str">
        <f>HYPERLINK("https://drive.google.com/file/d/1-rgW3AJtlxTK14jIQzgCpWhkIgfBxa5X/view?usp=drivesdk","Ir. SUWARTIN LAIKO MM")</f>
        <v>Ir. SUWARTIN LAIKO MM</v>
      </c>
      <c r="L1052" s="4" t="s">
        <v>6178</v>
      </c>
    </row>
    <row r="1053">
      <c r="A1053" s="3">
        <v>44446.41242194445</v>
      </c>
      <c r="B1053" s="4" t="s">
        <v>6196</v>
      </c>
      <c r="C1053" s="4" t="s">
        <v>6197</v>
      </c>
      <c r="D1053" s="5" t="s">
        <v>6198</v>
      </c>
      <c r="E1053" s="4" t="s">
        <v>5</v>
      </c>
      <c r="F1053" s="4" t="s">
        <v>70</v>
      </c>
      <c r="H1053" s="4" t="s">
        <v>6199</v>
      </c>
      <c r="I1053" s="4" t="s">
        <v>6200</v>
      </c>
      <c r="J1053" s="6" t="s">
        <v>6201</v>
      </c>
      <c r="K1053" s="7" t="str">
        <f>HYPERLINK("https://drive.google.com/file/d/1GXqDQYRZJsPBI-NPtyHt7BI1cBfH51k7/view?usp=drivesdk","Dian Khoiratun Rodhiyatus Shofiyah, S. P")</f>
        <v>Dian Khoiratun Rodhiyatus Shofiyah, S. P</v>
      </c>
      <c r="L1053" s="4" t="s">
        <v>6178</v>
      </c>
    </row>
    <row r="1054">
      <c r="A1054" s="3">
        <v>44446.41245373843</v>
      </c>
      <c r="B1054" s="4" t="s">
        <v>6202</v>
      </c>
      <c r="C1054" s="4" t="s">
        <v>6203</v>
      </c>
      <c r="D1054" s="5" t="s">
        <v>6204</v>
      </c>
      <c r="E1054" s="4" t="s">
        <v>5</v>
      </c>
      <c r="F1054" s="4" t="s">
        <v>70</v>
      </c>
      <c r="H1054" s="4" t="s">
        <v>1035</v>
      </c>
      <c r="I1054" s="4" t="s">
        <v>6205</v>
      </c>
      <c r="J1054" s="6" t="s">
        <v>6206</v>
      </c>
      <c r="K1054" s="7" t="str">
        <f>HYPERLINK("https://drive.google.com/file/d/1GWjnv21Z2749D3EqNves6UoE02DOd1lx/view?usp=drivesdk","Intan Hapsari, SP")</f>
        <v>Intan Hapsari, SP</v>
      </c>
      <c r="L1054" s="4" t="s">
        <v>6178</v>
      </c>
    </row>
    <row r="1055">
      <c r="A1055" s="3">
        <v>44446.41246677084</v>
      </c>
      <c r="B1055" s="4" t="s">
        <v>6207</v>
      </c>
      <c r="C1055" s="4" t="s">
        <v>6208</v>
      </c>
      <c r="D1055" s="5" t="s">
        <v>6209</v>
      </c>
      <c r="E1055" s="4" t="s">
        <v>5</v>
      </c>
      <c r="F1055" s="4" t="s">
        <v>70</v>
      </c>
      <c r="H1055" s="4" t="s">
        <v>1035</v>
      </c>
      <c r="I1055" s="4" t="s">
        <v>6210</v>
      </c>
      <c r="J1055" s="6" t="s">
        <v>6211</v>
      </c>
      <c r="K1055" s="7" t="str">
        <f>HYPERLINK("https://drive.google.com/file/d/1HxEV1LodveJHdYplrHqLLz-g4BF0sexm/view?usp=drivesdk","Pitoyo SP")</f>
        <v>Pitoyo SP</v>
      </c>
      <c r="L1055" s="4" t="s">
        <v>6178</v>
      </c>
    </row>
    <row r="1056">
      <c r="A1056" s="3">
        <v>44446.412479502316</v>
      </c>
      <c r="B1056" s="4" t="s">
        <v>6112</v>
      </c>
      <c r="C1056" s="4" t="s">
        <v>6113</v>
      </c>
      <c r="D1056" s="5" t="s">
        <v>6212</v>
      </c>
      <c r="E1056" s="4" t="s">
        <v>5</v>
      </c>
      <c r="F1056" s="4" t="s">
        <v>70</v>
      </c>
      <c r="H1056" s="4" t="s">
        <v>6213</v>
      </c>
      <c r="I1056" s="4" t="s">
        <v>6214</v>
      </c>
      <c r="J1056" s="6" t="s">
        <v>6215</v>
      </c>
      <c r="K1056" s="7" t="str">
        <f>HYPERLINK("https://drive.google.com/file/d/1o5MvZU4Jtp5VcdSQ2VTxdeRzFbGyFg-x/view?usp=drivesdk","TABIIN")</f>
        <v>TABIIN</v>
      </c>
      <c r="L1056" s="4" t="s">
        <v>6178</v>
      </c>
    </row>
    <row r="1057">
      <c r="A1057" s="3">
        <v>44446.41250146991</v>
      </c>
      <c r="B1057" s="4" t="s">
        <v>6216</v>
      </c>
      <c r="C1057" s="4" t="s">
        <v>6217</v>
      </c>
      <c r="D1057" s="5" t="s">
        <v>6218</v>
      </c>
      <c r="E1057" s="4" t="s">
        <v>6</v>
      </c>
      <c r="G1057" s="4" t="s">
        <v>1088</v>
      </c>
      <c r="H1057" s="4" t="s">
        <v>48</v>
      </c>
      <c r="I1057" s="4" t="s">
        <v>6219</v>
      </c>
      <c r="J1057" s="6" t="s">
        <v>6220</v>
      </c>
      <c r="K1057" s="7" t="str">
        <f>HYPERLINK("https://drive.google.com/file/d/1wiaaWgbm8DPxU_GDw-egNgMeP-cv8hNf/view?usp=drivesdk","Indriani Prasetyaningsih Ardie, SP")</f>
        <v>Indriani Prasetyaningsih Ardie, SP</v>
      </c>
      <c r="L1057" s="4" t="s">
        <v>6178</v>
      </c>
    </row>
    <row r="1058">
      <c r="A1058" s="3">
        <v>44446.41250644676</v>
      </c>
      <c r="B1058" s="4" t="s">
        <v>6221</v>
      </c>
      <c r="C1058" s="4" t="s">
        <v>6222</v>
      </c>
      <c r="D1058" s="5" t="s">
        <v>6223</v>
      </c>
      <c r="E1058" s="4" t="s">
        <v>5</v>
      </c>
      <c r="F1058" s="4" t="s">
        <v>70</v>
      </c>
      <c r="H1058" s="4" t="s">
        <v>6224</v>
      </c>
      <c r="I1058" s="4" t="s">
        <v>6225</v>
      </c>
      <c r="J1058" s="6" t="s">
        <v>6226</v>
      </c>
      <c r="K1058" s="7" t="str">
        <f>HYPERLINK("https://drive.google.com/file/d/1n973AVGnYkv2L3X6GP6m-ZSx2t0F1ion/view?usp=drivesdk","JEMY M. WUISAN, SP")</f>
        <v>JEMY M. WUISAN, SP</v>
      </c>
      <c r="L1058" s="4" t="s">
        <v>6178</v>
      </c>
    </row>
    <row r="1059">
      <c r="A1059" s="3">
        <v>44446.41254784723</v>
      </c>
      <c r="B1059" s="4" t="s">
        <v>6227</v>
      </c>
      <c r="C1059" s="4" t="s">
        <v>6228</v>
      </c>
      <c r="D1059" s="5" t="s">
        <v>6229</v>
      </c>
      <c r="E1059" s="4" t="s">
        <v>5</v>
      </c>
      <c r="F1059" s="4" t="s">
        <v>70</v>
      </c>
      <c r="H1059" s="4" t="s">
        <v>754</v>
      </c>
      <c r="I1059" s="4" t="s">
        <v>6230</v>
      </c>
      <c r="J1059" s="6" t="s">
        <v>6231</v>
      </c>
      <c r="K1059" s="7" t="str">
        <f>HYPERLINK("https://drive.google.com/file/d/1OXRjZuFAfFlE-1YC0BjDtu01Gjvv4Eni/view?usp=drivesdk","DEWI ISWATI, SP")</f>
        <v>DEWI ISWATI, SP</v>
      </c>
      <c r="L1059" s="4" t="s">
        <v>6178</v>
      </c>
    </row>
    <row r="1060">
      <c r="A1060" s="3">
        <v>44446.41258428241</v>
      </c>
      <c r="B1060" s="4" t="s">
        <v>6232</v>
      </c>
      <c r="C1060" s="4" t="s">
        <v>6233</v>
      </c>
      <c r="D1060" s="5" t="s">
        <v>6234</v>
      </c>
      <c r="E1060" s="4" t="s">
        <v>5</v>
      </c>
      <c r="F1060" s="4" t="s">
        <v>6235</v>
      </c>
      <c r="H1060" s="4" t="s">
        <v>6236</v>
      </c>
      <c r="I1060" s="4" t="s">
        <v>6237</v>
      </c>
      <c r="J1060" s="6" t="s">
        <v>6238</v>
      </c>
      <c r="K1060" s="7" t="str">
        <f>HYPERLINK("https://drive.google.com/file/d/1GBfKzb8qsCVaaOyxUP1uEODfsWXMtWpp/view?usp=drivesdk","HAPZAH, SP")</f>
        <v>HAPZAH, SP</v>
      </c>
      <c r="L1060" s="4" t="s">
        <v>6178</v>
      </c>
    </row>
    <row r="1061">
      <c r="A1061" s="3">
        <v>44446.41269979167</v>
      </c>
      <c r="B1061" s="4" t="s">
        <v>6239</v>
      </c>
      <c r="C1061" s="4" t="s">
        <v>6240</v>
      </c>
      <c r="D1061" s="4" t="s">
        <v>6241</v>
      </c>
      <c r="E1061" s="4" t="s">
        <v>5</v>
      </c>
      <c r="F1061" s="4" t="s">
        <v>15</v>
      </c>
      <c r="H1061" s="4" t="s">
        <v>6242</v>
      </c>
      <c r="I1061" s="4" t="s">
        <v>6243</v>
      </c>
      <c r="J1061" s="6" t="s">
        <v>6244</v>
      </c>
      <c r="K1061" s="7" t="str">
        <f>HYPERLINK("https://drive.google.com/file/d/1Fm-MPmEfSikdHAklerVQfPcUIso4Y8BB/view?usp=drivesdk","Ir. Soni Sapta Mawardi")</f>
        <v>Ir. Soni Sapta Mawardi</v>
      </c>
      <c r="L1061" s="4" t="s">
        <v>6178</v>
      </c>
    </row>
    <row r="1062">
      <c r="A1062" s="3">
        <v>44446.4127034375</v>
      </c>
      <c r="B1062" s="4" t="s">
        <v>6245</v>
      </c>
      <c r="C1062" s="4" t="s">
        <v>6246</v>
      </c>
      <c r="D1062" s="5" t="s">
        <v>6247</v>
      </c>
      <c r="E1062" s="4" t="s">
        <v>5</v>
      </c>
      <c r="F1062" s="4" t="s">
        <v>70</v>
      </c>
      <c r="H1062" s="4" t="s">
        <v>6248</v>
      </c>
      <c r="I1062" s="4" t="s">
        <v>6249</v>
      </c>
      <c r="J1062" s="6" t="s">
        <v>6250</v>
      </c>
      <c r="K1062" s="7" t="str">
        <f>HYPERLINK("https://drive.google.com/file/d/1xkV2ddsN3GobaOJSYyKmyrrNzm5UUe8U/view?usp=drivesdk","Muhammad Wahyudi, SPt")</f>
        <v>Muhammad Wahyudi, SPt</v>
      </c>
      <c r="L1062" s="4" t="s">
        <v>6178</v>
      </c>
    </row>
    <row r="1063">
      <c r="A1063" s="3">
        <v>44446.41271824074</v>
      </c>
      <c r="B1063" s="4" t="s">
        <v>6251</v>
      </c>
      <c r="C1063" s="4" t="s">
        <v>6252</v>
      </c>
      <c r="D1063" s="5" t="s">
        <v>6253</v>
      </c>
      <c r="E1063" s="4" t="s">
        <v>5</v>
      </c>
      <c r="F1063" s="4" t="s">
        <v>15</v>
      </c>
      <c r="H1063" s="4" t="s">
        <v>6254</v>
      </c>
      <c r="I1063" s="4" t="s">
        <v>6255</v>
      </c>
      <c r="J1063" s="6" t="s">
        <v>6256</v>
      </c>
      <c r="K1063" s="7" t="str">
        <f>HYPERLINK("https://drive.google.com/file/d/1yGM4A-XNyJoruHbat2akkVWa3hoNbpSV/view?usp=drivesdk","HAMZAH RIFDI, SP")</f>
        <v>HAMZAH RIFDI, SP</v>
      </c>
      <c r="L1063" s="4" t="s">
        <v>6178</v>
      </c>
    </row>
    <row r="1064">
      <c r="A1064" s="3">
        <v>44446.41272462963</v>
      </c>
      <c r="B1064" s="4" t="s">
        <v>6257</v>
      </c>
      <c r="C1064" s="4" t="s">
        <v>6258</v>
      </c>
      <c r="D1064" s="5" t="s">
        <v>6259</v>
      </c>
      <c r="E1064" s="4" t="s">
        <v>5</v>
      </c>
      <c r="F1064" s="4" t="s">
        <v>70</v>
      </c>
      <c r="H1064" s="4" t="s">
        <v>6260</v>
      </c>
      <c r="I1064" s="4" t="s">
        <v>6261</v>
      </c>
      <c r="J1064" s="6" t="s">
        <v>6262</v>
      </c>
      <c r="K1064" s="7" t="str">
        <f>HYPERLINK("https://drive.google.com/file/d/1dZD68rk8B85mStVRVUrRNHLmv2LHJcHR/view?usp=drivesdk","SILVIA YURIKE NOVENDRIANA,STP")</f>
        <v>SILVIA YURIKE NOVENDRIANA,STP</v>
      </c>
      <c r="L1064" s="4" t="s">
        <v>6263</v>
      </c>
    </row>
    <row r="1065">
      <c r="A1065" s="3">
        <v>44446.412786932866</v>
      </c>
      <c r="B1065" s="4" t="s">
        <v>6264</v>
      </c>
      <c r="C1065" s="4" t="s">
        <v>6265</v>
      </c>
      <c r="D1065" s="5" t="s">
        <v>6266</v>
      </c>
      <c r="E1065" s="4" t="s">
        <v>5</v>
      </c>
      <c r="F1065" s="4" t="s">
        <v>70</v>
      </c>
      <c r="H1065" s="4" t="s">
        <v>48</v>
      </c>
      <c r="I1065" s="4" t="s">
        <v>6267</v>
      </c>
      <c r="J1065" s="6" t="s">
        <v>6268</v>
      </c>
      <c r="K1065" s="7" t="str">
        <f>HYPERLINK("https://drive.google.com/file/d/1d50wbp0qtN3gMvmp6L-2vDHELgqbLSMp/view?usp=drivesdk","Muhammad Idris")</f>
        <v>Muhammad Idris</v>
      </c>
      <c r="L1065" s="4" t="s">
        <v>6178</v>
      </c>
    </row>
    <row r="1066">
      <c r="A1066" s="3">
        <v>44446.41280369213</v>
      </c>
      <c r="B1066" s="4" t="s">
        <v>6269</v>
      </c>
      <c r="C1066" s="4" t="s">
        <v>6270</v>
      </c>
      <c r="D1066" s="5" t="s">
        <v>6271</v>
      </c>
      <c r="E1066" s="4" t="s">
        <v>5</v>
      </c>
      <c r="F1066" s="4" t="s">
        <v>70</v>
      </c>
      <c r="H1066" s="4" t="s">
        <v>6272</v>
      </c>
      <c r="I1066" s="4" t="s">
        <v>6273</v>
      </c>
      <c r="J1066" s="6" t="s">
        <v>6274</v>
      </c>
      <c r="K1066" s="7" t="str">
        <f>HYPERLINK("https://drive.google.com/file/d/1lzCnZoag9fLaVCnEx5NnsnlHS6lMLnEx/view?usp=drivesdk","MAFTUHATUL HIDAYAH, S.P ")</f>
        <v>MAFTUHATUL HIDAYAH, S.P </v>
      </c>
      <c r="L1066" s="4" t="s">
        <v>6178</v>
      </c>
    </row>
    <row r="1067">
      <c r="A1067" s="3">
        <v>44446.41288362269</v>
      </c>
      <c r="B1067" s="4" t="s">
        <v>6275</v>
      </c>
      <c r="C1067" s="4" t="s">
        <v>6276</v>
      </c>
      <c r="D1067" s="5" t="s">
        <v>6277</v>
      </c>
      <c r="E1067" s="4" t="s">
        <v>5</v>
      </c>
      <c r="F1067" s="4" t="s">
        <v>15</v>
      </c>
      <c r="H1067" s="4" t="s">
        <v>6278</v>
      </c>
      <c r="I1067" s="4" t="s">
        <v>6279</v>
      </c>
      <c r="J1067" s="6" t="s">
        <v>6280</v>
      </c>
      <c r="K1067" s="7" t="str">
        <f>HYPERLINK("https://drive.google.com/file/d/1ZciqOLiqxWyuQWrrDnmSugQzHb0xTk37/view?usp=drivesdk","Tino Vihara, SP., MP")</f>
        <v>Tino Vihara, SP., MP</v>
      </c>
      <c r="L1067" s="4" t="s">
        <v>6178</v>
      </c>
    </row>
    <row r="1068">
      <c r="A1068" s="3">
        <v>44446.41289623843</v>
      </c>
      <c r="B1068" s="4" t="s">
        <v>6281</v>
      </c>
      <c r="C1068" s="4" t="s">
        <v>6282</v>
      </c>
      <c r="D1068" s="5" t="s">
        <v>6283</v>
      </c>
      <c r="E1068" s="4" t="s">
        <v>5</v>
      </c>
      <c r="F1068" s="4" t="s">
        <v>187</v>
      </c>
      <c r="H1068" s="4" t="s">
        <v>6284</v>
      </c>
      <c r="I1068" s="4" t="s">
        <v>6285</v>
      </c>
      <c r="J1068" s="6" t="s">
        <v>6286</v>
      </c>
      <c r="K1068" s="7" t="str">
        <f>HYPERLINK("https://drive.google.com/file/d/1gipJTidjzMgcaJ2H9C3RDH9nhMxVuzmh/view?usp=drivesdk","U'UL EFRIYANTI PRAYOBA, SP")</f>
        <v>U'UL EFRIYANTI PRAYOBA, SP</v>
      </c>
      <c r="L1068" s="4" t="s">
        <v>6263</v>
      </c>
    </row>
    <row r="1069">
      <c r="A1069" s="3">
        <v>44446.41291189815</v>
      </c>
      <c r="B1069" s="4" t="s">
        <v>6287</v>
      </c>
      <c r="C1069" s="4" t="s">
        <v>6288</v>
      </c>
      <c r="D1069" s="5" t="s">
        <v>6289</v>
      </c>
      <c r="E1069" s="4" t="s">
        <v>5</v>
      </c>
      <c r="F1069" s="4" t="s">
        <v>15</v>
      </c>
      <c r="H1069" s="4" t="s">
        <v>318</v>
      </c>
      <c r="I1069" s="4" t="s">
        <v>6290</v>
      </c>
      <c r="J1069" s="6" t="s">
        <v>6291</v>
      </c>
      <c r="K1069" s="7" t="str">
        <f>HYPERLINK("https://drive.google.com/file/d/1u3ucEuFBYl-j8ajb5IRA71F8hqhMTMgy/view?usp=drivesdk","Nur Annisa Iftitah, S. P. ")</f>
        <v>Nur Annisa Iftitah, S. P. </v>
      </c>
      <c r="L1069" s="4" t="s">
        <v>6263</v>
      </c>
    </row>
    <row r="1070">
      <c r="A1070" s="3">
        <v>44446.412925983794</v>
      </c>
      <c r="B1070" s="4" t="s">
        <v>6292</v>
      </c>
      <c r="C1070" s="4" t="s">
        <v>6293</v>
      </c>
      <c r="D1070" s="5" t="s">
        <v>6294</v>
      </c>
      <c r="E1070" s="4" t="s">
        <v>5</v>
      </c>
      <c r="F1070" s="4" t="s">
        <v>15</v>
      </c>
      <c r="I1070" s="4" t="s">
        <v>6295</v>
      </c>
      <c r="J1070" s="6" t="s">
        <v>6296</v>
      </c>
      <c r="K1070" s="7" t="str">
        <f>HYPERLINK("https://drive.google.com/file/d/1zlJF0hMt9Gi1oSqjqvQzeUEv6lSOWWD5/view?usp=drivesdk","Mahanani Setyaningrum")</f>
        <v>Mahanani Setyaningrum</v>
      </c>
      <c r="L1070" s="4" t="s">
        <v>6263</v>
      </c>
    </row>
    <row r="1071">
      <c r="A1071" s="3">
        <v>44446.41296969907</v>
      </c>
      <c r="B1071" s="4" t="s">
        <v>6297</v>
      </c>
      <c r="C1071" s="4" t="s">
        <v>6298</v>
      </c>
      <c r="D1071" s="5" t="s">
        <v>6299</v>
      </c>
      <c r="E1071" s="4" t="s">
        <v>5</v>
      </c>
      <c r="F1071" s="4" t="s">
        <v>15</v>
      </c>
      <c r="H1071" s="4" t="s">
        <v>6300</v>
      </c>
      <c r="I1071" s="4" t="s">
        <v>6301</v>
      </c>
      <c r="J1071" s="6" t="s">
        <v>6302</v>
      </c>
      <c r="K1071" s="7" t="str">
        <f>HYPERLINK("https://drive.google.com/file/d/1AQs4vWLZCvDd3WNJudgGe2z98yv7jLTB/view?usp=drivesdk","OIS JATI SETIYAWAN")</f>
        <v>OIS JATI SETIYAWAN</v>
      </c>
      <c r="L1071" s="4" t="s">
        <v>6178</v>
      </c>
    </row>
    <row r="1072">
      <c r="A1072" s="3">
        <v>44446.41298108797</v>
      </c>
      <c r="B1072" s="4" t="s">
        <v>6303</v>
      </c>
      <c r="C1072" s="4" t="s">
        <v>6304</v>
      </c>
      <c r="D1072" s="5" t="s">
        <v>6305</v>
      </c>
      <c r="E1072" s="4" t="s">
        <v>5</v>
      </c>
      <c r="F1072" s="4" t="s">
        <v>15</v>
      </c>
      <c r="H1072" s="4" t="s">
        <v>297</v>
      </c>
      <c r="I1072" s="4" t="s">
        <v>6306</v>
      </c>
      <c r="J1072" s="6" t="s">
        <v>6307</v>
      </c>
      <c r="K1072" s="7" t="str">
        <f>HYPERLINK("https://drive.google.com/file/d/1y61FYzaprpPPK8aeOy8Yy_dEO4Ft4VkI/view?usp=drivesdk","Hendrawati Juliana Sinaga")</f>
        <v>Hendrawati Juliana Sinaga</v>
      </c>
      <c r="L1072" s="4" t="s">
        <v>6178</v>
      </c>
    </row>
    <row r="1073">
      <c r="A1073" s="3">
        <v>44446.413017569444</v>
      </c>
      <c r="B1073" s="4" t="s">
        <v>6308</v>
      </c>
      <c r="C1073" s="4" t="s">
        <v>6309</v>
      </c>
      <c r="D1073" s="5" t="s">
        <v>6310</v>
      </c>
      <c r="E1073" s="4" t="s">
        <v>5</v>
      </c>
      <c r="F1073" s="4" t="s">
        <v>70</v>
      </c>
      <c r="H1073" s="4" t="s">
        <v>3105</v>
      </c>
      <c r="I1073" s="4" t="s">
        <v>6311</v>
      </c>
      <c r="J1073" s="6" t="s">
        <v>6312</v>
      </c>
      <c r="K1073" s="7" t="str">
        <f>HYPERLINK("https://drive.google.com/file/d/1qCis9XR520Zd0gT5KhMSgtUjivA5-p0V/view?usp=drivesdk","NANANG AFANDI, SP")</f>
        <v>NANANG AFANDI, SP</v>
      </c>
      <c r="L1073" s="4" t="s">
        <v>6263</v>
      </c>
    </row>
    <row r="1074">
      <c r="A1074" s="3">
        <v>44446.4130752662</v>
      </c>
      <c r="B1074" s="4" t="s">
        <v>6313</v>
      </c>
      <c r="C1074" s="4" t="s">
        <v>6314</v>
      </c>
      <c r="D1074" s="5" t="s">
        <v>6315</v>
      </c>
      <c r="E1074" s="4" t="s">
        <v>5</v>
      </c>
      <c r="F1074" s="4" t="s">
        <v>15</v>
      </c>
      <c r="H1074" s="4" t="s">
        <v>6316</v>
      </c>
      <c r="I1074" s="4" t="s">
        <v>6317</v>
      </c>
      <c r="J1074" s="6" t="s">
        <v>6318</v>
      </c>
      <c r="K1074" s="7" t="str">
        <f>HYPERLINK("https://drive.google.com/file/d/193H9R4J_GyS4ZoW2mx8ENZIVHDToOugj/view?usp=drivesdk","Ade Yuniar,SP")</f>
        <v>Ade Yuniar,SP</v>
      </c>
      <c r="L1074" s="4" t="s">
        <v>6263</v>
      </c>
    </row>
    <row r="1075">
      <c r="A1075" s="3">
        <v>44446.41314021991</v>
      </c>
      <c r="B1075" s="4" t="s">
        <v>6319</v>
      </c>
      <c r="C1075" s="4" t="s">
        <v>6320</v>
      </c>
      <c r="D1075" s="5" t="s">
        <v>6321</v>
      </c>
      <c r="E1075" s="4" t="s">
        <v>6</v>
      </c>
      <c r="G1075" s="4" t="s">
        <v>122</v>
      </c>
      <c r="H1075" s="4" t="s">
        <v>6322</v>
      </c>
      <c r="I1075" s="4" t="s">
        <v>6323</v>
      </c>
      <c r="J1075" s="6" t="s">
        <v>6324</v>
      </c>
      <c r="K1075" s="7" t="str">
        <f>HYPERLINK("https://drive.google.com/file/d/1J5mYwJ-bfuuEaWMs8YxmSiU3MYiT9ia6/view?usp=drivesdk","Sutarih")</f>
        <v>Sutarih</v>
      </c>
      <c r="L1075" s="4" t="s">
        <v>6263</v>
      </c>
    </row>
    <row r="1076">
      <c r="A1076" s="3">
        <v>44446.41317804398</v>
      </c>
      <c r="B1076" s="4" t="s">
        <v>6325</v>
      </c>
      <c r="C1076" s="4" t="s">
        <v>6326</v>
      </c>
      <c r="D1076" s="5" t="s">
        <v>6327</v>
      </c>
      <c r="E1076" s="4" t="s">
        <v>5</v>
      </c>
      <c r="F1076" s="4" t="s">
        <v>15</v>
      </c>
      <c r="H1076" s="4" t="s">
        <v>6328</v>
      </c>
      <c r="I1076" s="4" t="s">
        <v>6329</v>
      </c>
      <c r="J1076" s="6" t="s">
        <v>6330</v>
      </c>
      <c r="K1076" s="7" t="str">
        <f>HYPERLINK("https://drive.google.com/file/d/1xSNjMqRuVyNZUjjShQ7CCYLGWbhsoK9w/view?usp=drivesdk","Rakhmad Priyadi")</f>
        <v>Rakhmad Priyadi</v>
      </c>
      <c r="L1076" s="4" t="s">
        <v>6263</v>
      </c>
    </row>
    <row r="1077">
      <c r="A1077" s="3">
        <v>44446.413221006944</v>
      </c>
      <c r="B1077" s="4" t="s">
        <v>6331</v>
      </c>
      <c r="C1077" s="4" t="s">
        <v>6332</v>
      </c>
      <c r="D1077" s="5" t="s">
        <v>6333</v>
      </c>
      <c r="E1077" s="4" t="s">
        <v>5</v>
      </c>
      <c r="F1077" s="4" t="s">
        <v>6334</v>
      </c>
      <c r="H1077" s="4" t="s">
        <v>6335</v>
      </c>
      <c r="I1077" s="4" t="s">
        <v>6336</v>
      </c>
      <c r="J1077" s="6" t="s">
        <v>6337</v>
      </c>
      <c r="K1077" s="7" t="str">
        <f>HYPERLINK("https://drive.google.com/file/d/1_2hRn0_y6D2RwZYGykfy3gE50mR-8IoS/view?usp=drivesdk","Sri Widayati, SP")</f>
        <v>Sri Widayati, SP</v>
      </c>
      <c r="L1077" s="4" t="s">
        <v>6263</v>
      </c>
    </row>
    <row r="1078">
      <c r="A1078" s="3">
        <v>44446.413276736115</v>
      </c>
      <c r="B1078" s="4" t="s">
        <v>6338</v>
      </c>
      <c r="C1078" s="4" t="s">
        <v>6339</v>
      </c>
      <c r="D1078" s="5" t="s">
        <v>6340</v>
      </c>
      <c r="E1078" s="4" t="s">
        <v>5</v>
      </c>
      <c r="F1078" s="4" t="s">
        <v>70</v>
      </c>
      <c r="H1078" s="4" t="s">
        <v>6341</v>
      </c>
      <c r="I1078" s="4" t="s">
        <v>6342</v>
      </c>
      <c r="J1078" s="6" t="s">
        <v>6343</v>
      </c>
      <c r="K1078" s="7" t="str">
        <f>HYPERLINK("https://drive.google.com/file/d/1M0gSFdpUIVYuepRo9hujstw2c2fX9rxD/view?usp=drivesdk","Sri Nurhudiah")</f>
        <v>Sri Nurhudiah</v>
      </c>
      <c r="L1078" s="4" t="s">
        <v>6263</v>
      </c>
    </row>
    <row r="1079">
      <c r="A1079" s="3">
        <v>44446.41335766204</v>
      </c>
      <c r="B1079" s="4" t="s">
        <v>6344</v>
      </c>
      <c r="C1079" s="4" t="s">
        <v>6345</v>
      </c>
      <c r="D1079" s="5" t="s">
        <v>6346</v>
      </c>
      <c r="E1079" s="4" t="s">
        <v>6</v>
      </c>
      <c r="G1079" s="4" t="s">
        <v>1088</v>
      </c>
      <c r="H1079" s="4" t="s">
        <v>48</v>
      </c>
      <c r="I1079" s="4" t="s">
        <v>6347</v>
      </c>
      <c r="J1079" s="6" t="s">
        <v>6348</v>
      </c>
      <c r="K1079" s="7" t="str">
        <f>HYPERLINK("https://drive.google.com/file/d/1g9TWfTFE2uzAL__nZw39hVsdPhLUkJ0B/view?usp=drivesdk","Akbar Sukmo Puspo Negoro., S. Pt")</f>
        <v>Akbar Sukmo Puspo Negoro., S. Pt</v>
      </c>
      <c r="L1079" s="4" t="s">
        <v>6263</v>
      </c>
    </row>
    <row r="1080">
      <c r="A1080" s="3">
        <v>44446.41343813657</v>
      </c>
      <c r="B1080" s="4" t="s">
        <v>6349</v>
      </c>
      <c r="C1080" s="4" t="s">
        <v>6350</v>
      </c>
      <c r="D1080" s="5" t="s">
        <v>6351</v>
      </c>
      <c r="E1080" s="4" t="s">
        <v>5</v>
      </c>
      <c r="F1080" s="4" t="s">
        <v>6352</v>
      </c>
      <c r="H1080" s="4" t="s">
        <v>297</v>
      </c>
      <c r="I1080" s="4" t="s">
        <v>6353</v>
      </c>
      <c r="J1080" s="6" t="s">
        <v>6354</v>
      </c>
      <c r="K1080" s="7" t="str">
        <f>HYPERLINK("https://drive.google.com/file/d/1f2M3FlcTYOZK1pkNdGbNsY-kVzqdexG8/view?usp=drivesdk","Ratih Setyorini, SP, MMA")</f>
        <v>Ratih Setyorini, SP, MMA</v>
      </c>
      <c r="L1080" s="4" t="s">
        <v>6263</v>
      </c>
    </row>
    <row r="1081">
      <c r="A1081" s="3">
        <v>44446.413458668976</v>
      </c>
      <c r="B1081" s="4" t="s">
        <v>6355</v>
      </c>
      <c r="C1081" s="4" t="s">
        <v>6356</v>
      </c>
      <c r="D1081" s="5" t="s">
        <v>6357</v>
      </c>
      <c r="E1081" s="4" t="s">
        <v>5</v>
      </c>
      <c r="F1081" s="4" t="s">
        <v>70</v>
      </c>
      <c r="H1081" s="4" t="s">
        <v>2526</v>
      </c>
      <c r="I1081" s="4" t="s">
        <v>6358</v>
      </c>
      <c r="J1081" s="6" t="s">
        <v>6359</v>
      </c>
      <c r="K1081" s="7" t="str">
        <f>HYPERLINK("https://drive.google.com/file/d/1Kq2Cv37qPvJzSWPvtEhpl5qv8NXIB69h/view?usp=drivesdk","Kusmana, SP.")</f>
        <v>Kusmana, SP.</v>
      </c>
      <c r="L1081" s="4" t="s">
        <v>6263</v>
      </c>
    </row>
    <row r="1082">
      <c r="A1082" s="3">
        <v>44446.41346138889</v>
      </c>
      <c r="B1082" s="4" t="s">
        <v>6360</v>
      </c>
      <c r="C1082" s="4" t="s">
        <v>6361</v>
      </c>
      <c r="D1082" s="5" t="s">
        <v>6362</v>
      </c>
      <c r="E1082" s="4" t="s">
        <v>5</v>
      </c>
      <c r="F1082" s="4" t="s">
        <v>70</v>
      </c>
      <c r="H1082" s="4" t="s">
        <v>6363</v>
      </c>
      <c r="I1082" s="4" t="s">
        <v>6364</v>
      </c>
      <c r="J1082" s="6" t="s">
        <v>6365</v>
      </c>
      <c r="K1082" s="7" t="str">
        <f>HYPERLINK("https://drive.google.com/file/d/1NCSl6Q8eSdWWFHjwMtKFvv5jJJmXmLUa/view?usp=drivesdk","Darmawan purnama")</f>
        <v>Darmawan purnama</v>
      </c>
      <c r="L1082" s="4" t="s">
        <v>6263</v>
      </c>
    </row>
    <row r="1083">
      <c r="A1083" s="3">
        <v>44446.41350976852</v>
      </c>
      <c r="B1083" s="4" t="s">
        <v>6366</v>
      </c>
      <c r="C1083" s="4" t="s">
        <v>6367</v>
      </c>
      <c r="D1083" s="5" t="s">
        <v>6368</v>
      </c>
      <c r="E1083" s="4" t="s">
        <v>5</v>
      </c>
      <c r="F1083" s="4" t="s">
        <v>70</v>
      </c>
      <c r="H1083" s="4" t="s">
        <v>1035</v>
      </c>
      <c r="I1083" s="4" t="s">
        <v>6369</v>
      </c>
      <c r="J1083" s="6" t="s">
        <v>6370</v>
      </c>
      <c r="K1083" s="7" t="str">
        <f>HYPERLINK("https://drive.google.com/file/d/1QVjjllL9CgK-HVaQ8MtmJ-SF0T6jgmBz/view?usp=drivesdk","WIDODO")</f>
        <v>WIDODO</v>
      </c>
      <c r="L1083" s="4" t="s">
        <v>6263</v>
      </c>
    </row>
    <row r="1084">
      <c r="A1084" s="3">
        <v>44446.41352048611</v>
      </c>
      <c r="B1084" s="4" t="s">
        <v>6371</v>
      </c>
      <c r="C1084" s="4" t="s">
        <v>6372</v>
      </c>
      <c r="D1084" s="5" t="s">
        <v>6373</v>
      </c>
      <c r="E1084" s="4" t="s">
        <v>5</v>
      </c>
      <c r="F1084" s="4" t="s">
        <v>70</v>
      </c>
      <c r="H1084" s="4" t="s">
        <v>6374</v>
      </c>
      <c r="I1084" s="4" t="s">
        <v>6375</v>
      </c>
      <c r="J1084" s="6" t="s">
        <v>6376</v>
      </c>
      <c r="K1084" s="7" t="str">
        <f>HYPERLINK("https://drive.google.com/file/d/1-zivNuT6BWLyS8oB5h59MClFZvvxqhH4/view?usp=drivesdk","Lita Dwi Trisnawati, SP")</f>
        <v>Lita Dwi Trisnawati, SP</v>
      </c>
      <c r="L1084" s="4" t="s">
        <v>6263</v>
      </c>
    </row>
    <row r="1085">
      <c r="A1085" s="3">
        <v>44446.41352758102</v>
      </c>
      <c r="B1085" s="4" t="s">
        <v>6377</v>
      </c>
      <c r="C1085" s="4" t="s">
        <v>6378</v>
      </c>
      <c r="D1085" s="5" t="s">
        <v>6379</v>
      </c>
      <c r="E1085" s="4" t="s">
        <v>5</v>
      </c>
      <c r="F1085" s="4" t="s">
        <v>15</v>
      </c>
      <c r="H1085" s="4" t="s">
        <v>6380</v>
      </c>
      <c r="I1085" s="4" t="s">
        <v>6381</v>
      </c>
      <c r="J1085" s="6" t="s">
        <v>6382</v>
      </c>
      <c r="K1085" s="7" t="str">
        <f>HYPERLINK("https://drive.google.com/file/d/1cVSQ-BkuFqcOBli5jPaujZ0fCNFFeCFK/view?usp=drivesdk","Ir. Dzanuri")</f>
        <v>Ir. Dzanuri</v>
      </c>
      <c r="L1085" s="4" t="s">
        <v>6383</v>
      </c>
    </row>
    <row r="1086">
      <c r="A1086" s="3">
        <v>44446.413690208334</v>
      </c>
      <c r="B1086" s="4" t="s">
        <v>6384</v>
      </c>
      <c r="C1086" s="4" t="s">
        <v>6385</v>
      </c>
      <c r="D1086" s="5" t="s">
        <v>6386</v>
      </c>
      <c r="E1086" s="4" t="s">
        <v>5</v>
      </c>
      <c r="F1086" s="4" t="s">
        <v>70</v>
      </c>
      <c r="H1086" s="4" t="s">
        <v>6322</v>
      </c>
      <c r="I1086" s="4" t="s">
        <v>6387</v>
      </c>
      <c r="J1086" s="6" t="s">
        <v>6388</v>
      </c>
      <c r="K1086" s="7" t="str">
        <f>HYPERLINK("https://drive.google.com/file/d/1gpkYATFp7HAVlEv8StcqWj-P8B42aL-S/view?usp=drivesdk","BUDI SETIAWAN, A.Md")</f>
        <v>BUDI SETIAWAN, A.Md</v>
      </c>
      <c r="L1086" s="4" t="s">
        <v>6263</v>
      </c>
    </row>
    <row r="1087">
      <c r="A1087" s="3">
        <v>44446.41370454861</v>
      </c>
      <c r="B1087" s="4" t="s">
        <v>6389</v>
      </c>
      <c r="C1087" s="4" t="s">
        <v>6390</v>
      </c>
      <c r="D1087" s="5" t="s">
        <v>6391</v>
      </c>
      <c r="E1087" s="4" t="s">
        <v>5</v>
      </c>
      <c r="F1087" s="4" t="s">
        <v>15</v>
      </c>
      <c r="H1087" s="4" t="s">
        <v>6392</v>
      </c>
      <c r="I1087" s="4" t="s">
        <v>6393</v>
      </c>
      <c r="J1087" s="6" t="s">
        <v>6394</v>
      </c>
      <c r="K1087" s="7" t="str">
        <f>HYPERLINK("https://drive.google.com/file/d/1gr-wxncxnRQD-zehNVGUmS97DW9CeplR/view?usp=drivesdk","Ir. Donna Sinambela, MP")</f>
        <v>Ir. Donna Sinambela, MP</v>
      </c>
      <c r="L1087" s="4" t="s">
        <v>6383</v>
      </c>
    </row>
    <row r="1088">
      <c r="A1088" s="3">
        <v>44446.4137363426</v>
      </c>
      <c r="B1088" s="4" t="s">
        <v>6395</v>
      </c>
      <c r="C1088" s="4" t="s">
        <v>6396</v>
      </c>
      <c r="D1088" s="5" t="s">
        <v>6397</v>
      </c>
      <c r="E1088" s="4" t="s">
        <v>6</v>
      </c>
      <c r="G1088" s="4" t="s">
        <v>6398</v>
      </c>
      <c r="H1088" s="4" t="s">
        <v>6399</v>
      </c>
      <c r="I1088" s="4" t="s">
        <v>6400</v>
      </c>
      <c r="J1088" s="6" t="s">
        <v>6401</v>
      </c>
      <c r="K1088" s="7" t="str">
        <f>HYPERLINK("https://drive.google.com/file/d/1rdvrzYse95NyH5OgAWPjmkDyGiG2VCKz/view?usp=drivesdk","Muji Harradi")</f>
        <v>Muji Harradi</v>
      </c>
      <c r="L1088" s="4" t="s">
        <v>6383</v>
      </c>
    </row>
    <row r="1089">
      <c r="A1089" s="3">
        <v>44446.4137452662</v>
      </c>
      <c r="B1089" s="4" t="s">
        <v>6402</v>
      </c>
      <c r="C1089" s="4" t="s">
        <v>6403</v>
      </c>
      <c r="D1089" s="5" t="s">
        <v>6404</v>
      </c>
      <c r="E1089" s="4" t="s">
        <v>5</v>
      </c>
      <c r="F1089" s="4" t="s">
        <v>70</v>
      </c>
      <c r="I1089" s="4" t="s">
        <v>6405</v>
      </c>
      <c r="J1089" s="6" t="s">
        <v>6406</v>
      </c>
      <c r="K1089" s="7" t="str">
        <f>HYPERLINK("https://drive.google.com/file/d/1P8pHjdzixVB9eUG6mQ_kQ-vaTgFXyfaZ/view?usp=drivesdk","Yosep Rantesalu. Sp")</f>
        <v>Yosep Rantesalu. Sp</v>
      </c>
      <c r="L1089" s="4" t="s">
        <v>6407</v>
      </c>
    </row>
    <row r="1090">
      <c r="A1090" s="3">
        <v>44446.413750590276</v>
      </c>
      <c r="B1090" s="4" t="s">
        <v>6408</v>
      </c>
      <c r="C1090" s="4" t="s">
        <v>6409</v>
      </c>
      <c r="D1090" s="5" t="s">
        <v>6410</v>
      </c>
      <c r="E1090" s="4" t="s">
        <v>5</v>
      </c>
      <c r="F1090" s="4" t="s">
        <v>70</v>
      </c>
      <c r="H1090" s="4" t="s">
        <v>6411</v>
      </c>
      <c r="I1090" s="4" t="s">
        <v>6412</v>
      </c>
      <c r="J1090" s="6" t="s">
        <v>6413</v>
      </c>
      <c r="K1090" s="7" t="str">
        <f>HYPERLINK("https://drive.google.com/file/d/1vamBwxKwOMkuE50T-hVciJgVId_6l3ho/view?usp=drivesdk","EUIS KARTIKA EKAWATI")</f>
        <v>EUIS KARTIKA EKAWATI</v>
      </c>
      <c r="L1090" s="4" t="s">
        <v>6383</v>
      </c>
    </row>
    <row r="1091">
      <c r="A1091" s="3">
        <v>44446.41375263889</v>
      </c>
      <c r="B1091" s="4" t="s">
        <v>6414</v>
      </c>
      <c r="C1091" s="4" t="s">
        <v>6415</v>
      </c>
      <c r="D1091" s="5" t="s">
        <v>6416</v>
      </c>
      <c r="E1091" s="4" t="s">
        <v>5</v>
      </c>
      <c r="F1091" s="4" t="s">
        <v>6417</v>
      </c>
      <c r="H1091" s="4" t="s">
        <v>594</v>
      </c>
      <c r="I1091" s="4" t="s">
        <v>6418</v>
      </c>
      <c r="J1091" s="6" t="s">
        <v>6419</v>
      </c>
      <c r="K1091" s="7" t="str">
        <f>HYPERLINK("https://drive.google.com/file/d/1yqMvbTEd_06ZN6k-nWGOjjG4ZPEYVpwM/view?usp=drivesdk","Lily Marlina, SP")</f>
        <v>Lily Marlina, SP</v>
      </c>
      <c r="L1091" s="4" t="s">
        <v>6383</v>
      </c>
    </row>
    <row r="1092">
      <c r="A1092" s="3">
        <v>44446.4137741088</v>
      </c>
      <c r="B1092" s="4" t="s">
        <v>6420</v>
      </c>
      <c r="C1092" s="4" t="s">
        <v>6421</v>
      </c>
      <c r="D1092" s="5" t="s">
        <v>6422</v>
      </c>
      <c r="E1092" s="4" t="s">
        <v>6</v>
      </c>
      <c r="G1092" s="4" t="s">
        <v>92</v>
      </c>
      <c r="H1092" s="4" t="s">
        <v>6423</v>
      </c>
      <c r="I1092" s="4" t="s">
        <v>6424</v>
      </c>
      <c r="J1092" s="6" t="s">
        <v>6425</v>
      </c>
      <c r="K1092" s="7" t="str">
        <f>HYPERLINK("https://drive.google.com/file/d/1J2aWNVGWkKR6j2la08V1Qt_5iLtDExGy/view?usp=drivesdk","JUMADI")</f>
        <v>JUMADI</v>
      </c>
      <c r="L1092" s="4" t="s">
        <v>6383</v>
      </c>
    </row>
    <row r="1093">
      <c r="A1093" s="3">
        <v>44446.41378681713</v>
      </c>
      <c r="B1093" s="4" t="s">
        <v>6426</v>
      </c>
      <c r="C1093" s="4" t="s">
        <v>6427</v>
      </c>
      <c r="D1093" s="5" t="s">
        <v>6428</v>
      </c>
      <c r="E1093" s="4" t="s">
        <v>6</v>
      </c>
      <c r="G1093" s="4" t="s">
        <v>282</v>
      </c>
      <c r="H1093" s="4" t="s">
        <v>1448</v>
      </c>
      <c r="I1093" s="4" t="s">
        <v>6429</v>
      </c>
      <c r="J1093" s="6" t="s">
        <v>6430</v>
      </c>
      <c r="K1093" s="7" t="str">
        <f>HYPERLINK("https://drive.google.com/file/d/19_-2-XjZfahXloTRMReei9UAADkTUFy_/view?usp=drivesdk","Muhammad Kurniansyah")</f>
        <v>Muhammad Kurniansyah</v>
      </c>
      <c r="L1093" s="4" t="s">
        <v>6383</v>
      </c>
    </row>
    <row r="1094">
      <c r="A1094" s="3">
        <v>44446.4138250463</v>
      </c>
      <c r="B1094" s="4" t="s">
        <v>6431</v>
      </c>
      <c r="C1094" s="4" t="s">
        <v>6432</v>
      </c>
      <c r="D1094" s="5" t="s">
        <v>6433</v>
      </c>
      <c r="E1094" s="4" t="s">
        <v>5</v>
      </c>
      <c r="F1094" s="4" t="s">
        <v>6434</v>
      </c>
      <c r="H1094" s="4" t="s">
        <v>6435</v>
      </c>
      <c r="I1094" s="4" t="s">
        <v>6436</v>
      </c>
      <c r="J1094" s="6" t="s">
        <v>6437</v>
      </c>
      <c r="K1094" s="7" t="str">
        <f>HYPERLINK("https://drive.google.com/file/d/1IudnFPc82UYx0GpcdFUxzRW6vsF88qWR/view?usp=drivesdk","TAUFIK, SP")</f>
        <v>TAUFIK, SP</v>
      </c>
      <c r="L1094" s="4" t="s">
        <v>6383</v>
      </c>
    </row>
    <row r="1095">
      <c r="A1095" s="3">
        <v>44446.4139009375</v>
      </c>
      <c r="B1095" s="4" t="s">
        <v>6438</v>
      </c>
      <c r="C1095" s="4" t="s">
        <v>6439</v>
      </c>
      <c r="D1095" s="5" t="s">
        <v>6440</v>
      </c>
      <c r="E1095" s="4" t="s">
        <v>6</v>
      </c>
      <c r="G1095" s="4" t="s">
        <v>6441</v>
      </c>
      <c r="H1095" s="4" t="s">
        <v>6442</v>
      </c>
      <c r="I1095" s="4" t="s">
        <v>6443</v>
      </c>
      <c r="J1095" s="6" t="s">
        <v>6444</v>
      </c>
      <c r="K1095" s="7" t="str">
        <f>HYPERLINK("https://drive.google.com/file/d/1QtwXA8Yk4T-KxvoRDgR9f46m8yPWVRiE/view?usp=drivesdk","Tommy harsetiawan,se ")</f>
        <v>Tommy harsetiawan,se </v>
      </c>
      <c r="L1095" s="4" t="s">
        <v>6383</v>
      </c>
    </row>
    <row r="1096">
      <c r="A1096" s="3">
        <v>44446.414013842594</v>
      </c>
      <c r="B1096" s="4" t="s">
        <v>6445</v>
      </c>
      <c r="C1096" s="4" t="s">
        <v>6446</v>
      </c>
      <c r="D1096" s="5" t="s">
        <v>6447</v>
      </c>
      <c r="E1096" s="4" t="s">
        <v>5</v>
      </c>
      <c r="F1096" s="4" t="s">
        <v>15</v>
      </c>
      <c r="H1096" s="4" t="s">
        <v>48</v>
      </c>
      <c r="I1096" s="4" t="s">
        <v>6448</v>
      </c>
      <c r="J1096" s="6" t="s">
        <v>6449</v>
      </c>
      <c r="K1096" s="7" t="str">
        <f>HYPERLINK("https://drive.google.com/file/d/196W2tmNgigimTH9inm8wynF96ZaJd-ga/view?usp=drivesdk","Sammy  Sem Niclas Rori SP")</f>
        <v>Sammy  Sem Niclas Rori SP</v>
      </c>
      <c r="L1096" s="4" t="s">
        <v>6383</v>
      </c>
    </row>
    <row r="1097">
      <c r="A1097" s="3">
        <v>44446.41404293981</v>
      </c>
      <c r="B1097" s="4" t="s">
        <v>6450</v>
      </c>
      <c r="C1097" s="4" t="s">
        <v>6451</v>
      </c>
      <c r="D1097" s="5" t="s">
        <v>6452</v>
      </c>
      <c r="E1097" s="4" t="s">
        <v>5</v>
      </c>
      <c r="F1097" s="4" t="s">
        <v>70</v>
      </c>
      <c r="H1097" s="4" t="s">
        <v>297</v>
      </c>
      <c r="I1097" s="4" t="s">
        <v>6453</v>
      </c>
      <c r="J1097" s="6" t="s">
        <v>6454</v>
      </c>
      <c r="K1097" s="7" t="str">
        <f>HYPERLINK("https://drive.google.com/file/d/1ArPGsL3KGPGdbrCtgnzHYv-ij4XXLGAW/view?usp=drivesdk","Maria Ulfa Ika Dewi, S.P.")</f>
        <v>Maria Ulfa Ika Dewi, S.P.</v>
      </c>
      <c r="L1097" s="4" t="s">
        <v>6383</v>
      </c>
    </row>
    <row r="1098">
      <c r="A1098" s="3">
        <v>44446.41406671296</v>
      </c>
      <c r="B1098" s="4" t="s">
        <v>6455</v>
      </c>
      <c r="C1098" s="4" t="s">
        <v>6456</v>
      </c>
      <c r="D1098" s="5" t="s">
        <v>6457</v>
      </c>
      <c r="E1098" s="4" t="s">
        <v>5</v>
      </c>
      <c r="F1098" s="4" t="s">
        <v>70</v>
      </c>
      <c r="H1098" s="4" t="s">
        <v>1881</v>
      </c>
      <c r="I1098" s="4" t="s">
        <v>6458</v>
      </c>
      <c r="J1098" s="6" t="s">
        <v>6459</v>
      </c>
      <c r="K1098" s="7" t="str">
        <f>HYPERLINK("https://drive.google.com/file/d/1dwcd5LZ_h6T1oTA1KZluicW_od3uRNd-/view?usp=drivesdk","MARYUMI, S.Pt")</f>
        <v>MARYUMI, S.Pt</v>
      </c>
      <c r="L1098" s="4" t="s">
        <v>6383</v>
      </c>
    </row>
    <row r="1099">
      <c r="A1099" s="3">
        <v>44446.414147013886</v>
      </c>
      <c r="B1099" s="4" t="s">
        <v>6460</v>
      </c>
      <c r="C1099" s="4" t="s">
        <v>6461</v>
      </c>
      <c r="D1099" s="5" t="s">
        <v>6462</v>
      </c>
      <c r="E1099" s="4" t="s">
        <v>5</v>
      </c>
      <c r="F1099" s="4" t="s">
        <v>70</v>
      </c>
      <c r="H1099" s="4" t="s">
        <v>6463</v>
      </c>
      <c r="I1099" s="4" t="s">
        <v>6464</v>
      </c>
      <c r="J1099" s="6" t="s">
        <v>6465</v>
      </c>
      <c r="K1099" s="7" t="str">
        <f>HYPERLINK("https://drive.google.com/file/d/1cFjnnBBqhv0ndSiLw8vk4_miDmNz0l1O/view?usp=drivesdk","Maman sudirman")</f>
        <v>Maman sudirman</v>
      </c>
      <c r="L1099" s="4" t="s">
        <v>6383</v>
      </c>
    </row>
    <row r="1100">
      <c r="A1100" s="3">
        <v>44446.41418021991</v>
      </c>
      <c r="B1100" s="4" t="s">
        <v>6466</v>
      </c>
      <c r="C1100" s="4" t="s">
        <v>6467</v>
      </c>
      <c r="D1100" s="5" t="s">
        <v>6468</v>
      </c>
      <c r="E1100" s="4" t="s">
        <v>5</v>
      </c>
      <c r="F1100" s="4" t="s">
        <v>70</v>
      </c>
      <c r="H1100" s="4" t="s">
        <v>6469</v>
      </c>
      <c r="I1100" s="4" t="s">
        <v>6470</v>
      </c>
      <c r="J1100" s="6" t="s">
        <v>6471</v>
      </c>
      <c r="K1100" s="7" t="str">
        <f>HYPERLINK("https://drive.google.com/file/d/1-DXPHgSJNC5BZjutJaHrQGPaKv52e2H7/view?usp=drivesdk","Rinaldy Basrie,SP")</f>
        <v>Rinaldy Basrie,SP</v>
      </c>
      <c r="L1100" s="4" t="s">
        <v>6383</v>
      </c>
    </row>
    <row r="1101">
      <c r="A1101" s="3">
        <v>44446.41418748842</v>
      </c>
      <c r="B1101" s="4" t="s">
        <v>6472</v>
      </c>
      <c r="C1101" s="4" t="s">
        <v>6473</v>
      </c>
      <c r="D1101" s="5" t="s">
        <v>6474</v>
      </c>
      <c r="E1101" s="4" t="s">
        <v>5</v>
      </c>
      <c r="I1101" s="4" t="s">
        <v>6475</v>
      </c>
      <c r="J1101" s="6" t="s">
        <v>6476</v>
      </c>
      <c r="K1101" s="7" t="str">
        <f>HYPERLINK("https://drive.google.com/file/d/16MjzNVqZPYY03dGKoNUXtm7LMsaM6neb/view?usp=drivesdk","Nova Rahmatul Hardiati, S.P.")</f>
        <v>Nova Rahmatul Hardiati, S.P.</v>
      </c>
      <c r="L1101" s="4" t="s">
        <v>6477</v>
      </c>
    </row>
    <row r="1102">
      <c r="A1102" s="3">
        <v>44446.41423226852</v>
      </c>
      <c r="B1102" s="4" t="s">
        <v>6478</v>
      </c>
      <c r="C1102" s="4" t="s">
        <v>6479</v>
      </c>
      <c r="D1102" s="5" t="s">
        <v>6480</v>
      </c>
      <c r="E1102" s="4" t="s">
        <v>5</v>
      </c>
      <c r="F1102" s="4" t="s">
        <v>70</v>
      </c>
      <c r="H1102" s="4" t="s">
        <v>6481</v>
      </c>
      <c r="I1102" s="4" t="s">
        <v>6482</v>
      </c>
      <c r="J1102" s="6" t="s">
        <v>6483</v>
      </c>
      <c r="K1102" s="7" t="str">
        <f>HYPERLINK("https://drive.google.com/file/d/1QgI6YcVHX6WI5chAOeu-136w31H8_1g2/view?usp=drivesdk","NURWAZI")</f>
        <v>NURWAZI</v>
      </c>
      <c r="L1102" s="4" t="s">
        <v>6383</v>
      </c>
    </row>
    <row r="1103">
      <c r="A1103" s="3">
        <v>44446.41437046297</v>
      </c>
      <c r="B1103" s="4" t="s">
        <v>6484</v>
      </c>
      <c r="C1103" s="4" t="s">
        <v>6485</v>
      </c>
      <c r="D1103" s="5" t="s">
        <v>6486</v>
      </c>
      <c r="E1103" s="4" t="s">
        <v>5</v>
      </c>
      <c r="F1103" s="4" t="s">
        <v>70</v>
      </c>
      <c r="H1103" s="4" t="s">
        <v>6487</v>
      </c>
      <c r="I1103" s="4" t="s">
        <v>6488</v>
      </c>
      <c r="J1103" s="6" t="s">
        <v>6489</v>
      </c>
      <c r="K1103" s="7" t="str">
        <f>HYPERLINK("https://drive.google.com/file/d/1bcAp5efdx-34wWJUFWqb5hIUjAe7-CzI/view?usp=drivesdk","Sulistiyani")</f>
        <v>Sulistiyani</v>
      </c>
      <c r="L1103" s="4" t="s">
        <v>6383</v>
      </c>
    </row>
    <row r="1104">
      <c r="A1104" s="3">
        <v>44446.41444944445</v>
      </c>
      <c r="B1104" s="4" t="s">
        <v>6490</v>
      </c>
      <c r="C1104" s="4" t="s">
        <v>6491</v>
      </c>
      <c r="D1104" s="5" t="s">
        <v>6492</v>
      </c>
      <c r="E1104" s="4" t="s">
        <v>5</v>
      </c>
      <c r="F1104" s="4" t="s">
        <v>70</v>
      </c>
      <c r="H1104" s="4" t="s">
        <v>6493</v>
      </c>
      <c r="I1104" s="4" t="s">
        <v>6494</v>
      </c>
      <c r="J1104" s="6" t="s">
        <v>6495</v>
      </c>
      <c r="K1104" s="7" t="str">
        <f>HYPERLINK("https://drive.google.com/file/d/10j2tU_2l-n6yD99PObJQ79PtmMBSPy8f/view?usp=drivesdk","Suwaibah, STP.")</f>
        <v>Suwaibah, STP.</v>
      </c>
      <c r="L1104" s="4" t="s">
        <v>6477</v>
      </c>
    </row>
    <row r="1105">
      <c r="A1105" s="3">
        <v>44446.41449094907</v>
      </c>
      <c r="B1105" s="4" t="s">
        <v>6496</v>
      </c>
      <c r="C1105" s="4" t="s">
        <v>6497</v>
      </c>
      <c r="D1105" s="5" t="s">
        <v>6498</v>
      </c>
      <c r="E1105" s="4" t="s">
        <v>5</v>
      </c>
      <c r="F1105" s="4" t="s">
        <v>70</v>
      </c>
      <c r="H1105" s="4" t="s">
        <v>6499</v>
      </c>
      <c r="I1105" s="4" t="s">
        <v>6500</v>
      </c>
      <c r="J1105" s="6" t="s">
        <v>6501</v>
      </c>
      <c r="K1105" s="7" t="str">
        <f>HYPERLINK("https://drive.google.com/file/d/1KJmV0N5EcDUT_BH1dIvz1o1WT7lcAOPD/view?usp=drivesdk","OTONG")</f>
        <v>OTONG</v>
      </c>
      <c r="L1105" s="4" t="s">
        <v>6477</v>
      </c>
    </row>
    <row r="1106">
      <c r="A1106" s="3">
        <v>44446.41452435185</v>
      </c>
      <c r="B1106" s="4" t="s">
        <v>6502</v>
      </c>
      <c r="C1106" s="4" t="s">
        <v>6503</v>
      </c>
      <c r="D1106" s="5" t="s">
        <v>6504</v>
      </c>
      <c r="E1106" s="4" t="s">
        <v>5</v>
      </c>
      <c r="F1106" s="4" t="s">
        <v>6505</v>
      </c>
      <c r="H1106" s="4" t="s">
        <v>6506</v>
      </c>
      <c r="I1106" s="4" t="s">
        <v>6507</v>
      </c>
      <c r="J1106" s="6" t="s">
        <v>6508</v>
      </c>
      <c r="K1106" s="7" t="str">
        <f>HYPERLINK("https://drive.google.com/file/d/1R_bH350sb9uOMBSb9U78ZNseQHcUgxoI/view?usp=drivesdk","Rumsari Sri Utami, S.Pt,M.Si")</f>
        <v>Rumsari Sri Utami, S.Pt,M.Si</v>
      </c>
      <c r="L1106" s="4" t="s">
        <v>6477</v>
      </c>
    </row>
    <row r="1107">
      <c r="A1107" s="3">
        <v>44446.41453167824</v>
      </c>
      <c r="B1107" s="4" t="s">
        <v>6509</v>
      </c>
      <c r="C1107" s="4" t="s">
        <v>6510</v>
      </c>
      <c r="D1107" s="5" t="s">
        <v>6511</v>
      </c>
      <c r="E1107" s="4" t="s">
        <v>5</v>
      </c>
      <c r="F1107" s="4" t="s">
        <v>70</v>
      </c>
      <c r="H1107" s="4" t="s">
        <v>48</v>
      </c>
      <c r="I1107" s="4" t="s">
        <v>6512</v>
      </c>
      <c r="J1107" s="6" t="s">
        <v>6513</v>
      </c>
      <c r="K1107" s="7" t="str">
        <f>HYPERLINK("https://drive.google.com/file/d/1tSAInBw3mUQfgv6tAf5a-z7zN_khmWoV/view?usp=drivesdk","Rohaeti")</f>
        <v>Rohaeti</v>
      </c>
      <c r="L1107" s="4" t="s">
        <v>6477</v>
      </c>
    </row>
    <row r="1108">
      <c r="A1108" s="3">
        <v>44446.41458423611</v>
      </c>
      <c r="B1108" s="4" t="s">
        <v>6514</v>
      </c>
      <c r="C1108" s="4" t="s">
        <v>6515</v>
      </c>
      <c r="D1108" s="5" t="s">
        <v>6516</v>
      </c>
      <c r="E1108" s="4" t="s">
        <v>6</v>
      </c>
      <c r="H1108" s="4" t="s">
        <v>1035</v>
      </c>
      <c r="I1108" s="4" t="s">
        <v>6517</v>
      </c>
      <c r="J1108" s="6" t="s">
        <v>6518</v>
      </c>
      <c r="K1108" s="7" t="str">
        <f>HYPERLINK("https://drive.google.com/file/d/1Lvw35emSY2AVe_NcWR3v_h11XxTq9ph6/view?usp=drivesdk","Erlisa BA")</f>
        <v>Erlisa BA</v>
      </c>
      <c r="L1108" s="4" t="s">
        <v>6477</v>
      </c>
    </row>
    <row r="1109">
      <c r="A1109" s="3">
        <v>44446.41470842593</v>
      </c>
      <c r="B1109" s="4" t="s">
        <v>6519</v>
      </c>
      <c r="C1109" s="4" t="s">
        <v>6520</v>
      </c>
      <c r="D1109" s="5" t="s">
        <v>6521</v>
      </c>
      <c r="E1109" s="4" t="s">
        <v>5</v>
      </c>
      <c r="F1109" s="4" t="s">
        <v>15</v>
      </c>
      <c r="H1109" s="4" t="s">
        <v>6522</v>
      </c>
      <c r="I1109" s="4" t="s">
        <v>6523</v>
      </c>
      <c r="J1109" s="6" t="s">
        <v>6524</v>
      </c>
      <c r="K1109" s="7" t="str">
        <f>HYPERLINK("https://drive.google.com/file/d/167Ny-MCzTl5091R3gifBkhHv6VI6rIuv/view?usp=drivesdk","NASARUDIN LATIF SP")</f>
        <v>NASARUDIN LATIF SP</v>
      </c>
      <c r="L1109" s="4" t="s">
        <v>6477</v>
      </c>
    </row>
    <row r="1110">
      <c r="A1110" s="3">
        <v>44446.414709143515</v>
      </c>
      <c r="B1110" s="4" t="s">
        <v>6525</v>
      </c>
      <c r="C1110" s="4" t="s">
        <v>6526</v>
      </c>
      <c r="D1110" s="5" t="s">
        <v>6527</v>
      </c>
      <c r="E1110" s="4" t="s">
        <v>5</v>
      </c>
      <c r="F1110" s="4" t="s">
        <v>6528</v>
      </c>
      <c r="H1110" s="4" t="s">
        <v>6529</v>
      </c>
      <c r="I1110" s="4" t="s">
        <v>6530</v>
      </c>
      <c r="J1110" s="6" t="s">
        <v>6531</v>
      </c>
      <c r="K1110" s="7" t="str">
        <f>HYPERLINK("https://drive.google.com/file/d/1Zs56FdfvIIs5uN7JCvWZJz-OHbnW0mf1/view?usp=drivesdk","Retna Qomariah")</f>
        <v>Retna Qomariah</v>
      </c>
      <c r="L1110" s="4" t="s">
        <v>6477</v>
      </c>
    </row>
    <row r="1111">
      <c r="A1111" s="3">
        <v>44446.41479390046</v>
      </c>
      <c r="B1111" s="4" t="s">
        <v>6532</v>
      </c>
      <c r="C1111" s="4" t="s">
        <v>6533</v>
      </c>
      <c r="D1111" s="5" t="s">
        <v>6534</v>
      </c>
      <c r="E1111" s="4" t="s">
        <v>5</v>
      </c>
      <c r="F1111" s="4" t="s">
        <v>187</v>
      </c>
      <c r="H1111" s="4" t="s">
        <v>6535</v>
      </c>
      <c r="I1111" s="4" t="s">
        <v>6536</v>
      </c>
      <c r="J1111" s="6" t="s">
        <v>6537</v>
      </c>
      <c r="K1111" s="7" t="str">
        <f>HYPERLINK("https://drive.google.com/file/d/1jvH6T-y2V9p1lAbz2l6J853iEcEdMmNC/view?usp=drivesdk","MARTHINUS MAMONDOL  S.P.")</f>
        <v>MARTHINUS MAMONDOL  S.P.</v>
      </c>
      <c r="L1111" s="4" t="s">
        <v>6477</v>
      </c>
    </row>
    <row r="1112">
      <c r="A1112" s="3">
        <v>44446.414905729165</v>
      </c>
      <c r="B1112" s="4" t="s">
        <v>6538</v>
      </c>
      <c r="C1112" s="4" t="s">
        <v>6539</v>
      </c>
      <c r="D1112" s="5" t="s">
        <v>6540</v>
      </c>
      <c r="E1112" s="4" t="s">
        <v>5</v>
      </c>
      <c r="F1112" s="4" t="s">
        <v>15</v>
      </c>
      <c r="H1112" s="4" t="s">
        <v>6541</v>
      </c>
      <c r="I1112" s="4" t="s">
        <v>6542</v>
      </c>
      <c r="J1112" s="6" t="s">
        <v>6543</v>
      </c>
      <c r="K1112" s="7" t="str">
        <f>HYPERLINK("https://drive.google.com/file/d/1gS0T7HYSNAduPjuSCDZXnYesIFhh6CjN/view?usp=drivesdk","Hj. SUSIMAYANTI DAMOPOLII, SP.MP")</f>
        <v>Hj. SUSIMAYANTI DAMOPOLII, SP.MP</v>
      </c>
      <c r="L1112" s="4" t="s">
        <v>6477</v>
      </c>
    </row>
    <row r="1113">
      <c r="A1113" s="3">
        <v>44446.414914849534</v>
      </c>
      <c r="B1113" s="4" t="s">
        <v>6544</v>
      </c>
      <c r="C1113" s="4" t="s">
        <v>6545</v>
      </c>
      <c r="D1113" s="5" t="s">
        <v>6546</v>
      </c>
      <c r="E1113" s="4" t="s">
        <v>5</v>
      </c>
      <c r="F1113" s="4" t="s">
        <v>70</v>
      </c>
      <c r="H1113" s="4" t="s">
        <v>166</v>
      </c>
      <c r="I1113" s="4" t="s">
        <v>6547</v>
      </c>
      <c r="J1113" s="6" t="s">
        <v>6548</v>
      </c>
      <c r="K1113" s="7" t="str">
        <f>HYPERLINK("https://drive.google.com/file/d/11vyWuvZa-GuwTIC6frAYQZnl48Z7bN3t/view?usp=drivesdk","Wiwit Rahmawati, STP")</f>
        <v>Wiwit Rahmawati, STP</v>
      </c>
      <c r="L1113" s="4" t="s">
        <v>6477</v>
      </c>
    </row>
    <row r="1114">
      <c r="A1114" s="3">
        <v>44446.41493915509</v>
      </c>
      <c r="B1114" s="4" t="s">
        <v>6549</v>
      </c>
      <c r="C1114" s="4" t="s">
        <v>6550</v>
      </c>
      <c r="D1114" s="5" t="s">
        <v>6551</v>
      </c>
      <c r="E1114" s="4" t="s">
        <v>5</v>
      </c>
      <c r="F1114" s="4" t="s">
        <v>70</v>
      </c>
      <c r="H1114" s="4" t="s">
        <v>48</v>
      </c>
      <c r="I1114" s="4" t="s">
        <v>6552</v>
      </c>
      <c r="J1114" s="6" t="s">
        <v>6553</v>
      </c>
      <c r="K1114" s="7" t="str">
        <f>HYPERLINK("https://drive.google.com/file/d/127oHmNXqw9OXavoDBvga3SEM9Y4XAgVF/view?usp=drivesdk","IDRIS")</f>
        <v>IDRIS</v>
      </c>
      <c r="L1114" s="4" t="s">
        <v>6554</v>
      </c>
    </row>
    <row r="1115">
      <c r="A1115" s="3">
        <v>44446.41496534723</v>
      </c>
      <c r="B1115" s="4" t="s">
        <v>6555</v>
      </c>
      <c r="C1115" s="4" t="s">
        <v>6556</v>
      </c>
      <c r="D1115" s="5" t="s">
        <v>6557</v>
      </c>
      <c r="E1115" s="4" t="s">
        <v>6</v>
      </c>
      <c r="G1115" s="4" t="s">
        <v>282</v>
      </c>
      <c r="H1115" s="4" t="s">
        <v>6558</v>
      </c>
      <c r="I1115" s="4" t="s">
        <v>6559</v>
      </c>
      <c r="J1115" s="6" t="s">
        <v>6560</v>
      </c>
      <c r="K1115" s="7" t="str">
        <f>HYPERLINK("https://drive.google.com/file/d/1XmYJnDZ98638yLxsLz6RF0ZZ_nqeJnVl/view?usp=drivesdk","EDWARD SIMATUPANG")</f>
        <v>EDWARD SIMATUPANG</v>
      </c>
      <c r="L1115" s="4" t="s">
        <v>6477</v>
      </c>
    </row>
    <row r="1116">
      <c r="A1116" s="3">
        <v>44446.41507548611</v>
      </c>
      <c r="B1116" s="4" t="s">
        <v>6032</v>
      </c>
      <c r="C1116" s="4" t="s">
        <v>6033</v>
      </c>
      <c r="D1116" s="5" t="s">
        <v>6034</v>
      </c>
      <c r="E1116" s="4" t="s">
        <v>6</v>
      </c>
      <c r="G1116" s="4" t="s">
        <v>3678</v>
      </c>
      <c r="H1116" s="4" t="s">
        <v>6035</v>
      </c>
      <c r="I1116" s="4" t="s">
        <v>6561</v>
      </c>
      <c r="J1116" s="6" t="s">
        <v>6562</v>
      </c>
      <c r="K1116" s="7" t="str">
        <f>HYPERLINK("https://drive.google.com/file/d/1bgwGI42dKa6QRjQ7uhff_s4Wt7TYBx07/view?usp=drivesdk","Eva Oktora, SP")</f>
        <v>Eva Oktora, SP</v>
      </c>
      <c r="L1116" s="4" t="s">
        <v>6554</v>
      </c>
    </row>
    <row r="1117">
      <c r="A1117" s="3">
        <v>44446.415102812505</v>
      </c>
      <c r="B1117" s="4" t="s">
        <v>6563</v>
      </c>
      <c r="C1117" s="4" t="s">
        <v>6564</v>
      </c>
      <c r="D1117" s="5" t="s">
        <v>6565</v>
      </c>
      <c r="E1117" s="4" t="s">
        <v>5</v>
      </c>
      <c r="F1117" s="4" t="s">
        <v>6566</v>
      </c>
      <c r="H1117" s="4" t="s">
        <v>6567</v>
      </c>
      <c r="I1117" s="4" t="s">
        <v>6568</v>
      </c>
      <c r="J1117" s="6" t="s">
        <v>6569</v>
      </c>
      <c r="K1117" s="7" t="str">
        <f>HYPERLINK("https://drive.google.com/file/d/1F2akcYtd9fDz5jVgn6pVesP6CVwA7n7y/view?usp=drivesdk","Yudhi Hermawan")</f>
        <v>Yudhi Hermawan</v>
      </c>
      <c r="L1117" s="4" t="s">
        <v>6554</v>
      </c>
    </row>
    <row r="1118">
      <c r="A1118" s="3">
        <v>44446.415114386575</v>
      </c>
      <c r="B1118" s="4" t="s">
        <v>6570</v>
      </c>
      <c r="C1118" s="4" t="s">
        <v>6571</v>
      </c>
      <c r="D1118" s="5" t="s">
        <v>6572</v>
      </c>
      <c r="E1118" s="4" t="s">
        <v>6</v>
      </c>
      <c r="F1118" s="4" t="s">
        <v>70</v>
      </c>
      <c r="G1118" s="4" t="s">
        <v>282</v>
      </c>
      <c r="H1118" s="4" t="s">
        <v>6573</v>
      </c>
      <c r="I1118" s="4" t="s">
        <v>6574</v>
      </c>
      <c r="J1118" s="6" t="s">
        <v>6575</v>
      </c>
      <c r="K1118" s="7" t="str">
        <f>HYPERLINK("https://drive.google.com/file/d/1-aVbY7DjnHPESI2sOzlOIi9jsmz10xJe/view?usp=drivesdk","Drh Habibi Sahidan Poleh")</f>
        <v>Drh Habibi Sahidan Poleh</v>
      </c>
      <c r="L1118" s="4" t="s">
        <v>6554</v>
      </c>
    </row>
    <row r="1119">
      <c r="A1119" s="3">
        <v>44446.41512253472</v>
      </c>
      <c r="B1119" s="4" t="s">
        <v>6576</v>
      </c>
      <c r="C1119" s="4" t="s">
        <v>6577</v>
      </c>
      <c r="D1119" s="5" t="s">
        <v>6578</v>
      </c>
      <c r="E1119" s="4" t="s">
        <v>5</v>
      </c>
      <c r="F1119" s="4" t="s">
        <v>70</v>
      </c>
      <c r="H1119" s="4" t="s">
        <v>6579</v>
      </c>
      <c r="I1119" s="4" t="s">
        <v>6580</v>
      </c>
      <c r="J1119" s="6" t="s">
        <v>6581</v>
      </c>
      <c r="K1119" s="7" t="str">
        <f>HYPERLINK("https://drive.google.com/file/d/1zEsgVI7NEVUGQndHs4E9ljw3da9UFwVc/view?usp=drivesdk","MARDIYAH SP")</f>
        <v>MARDIYAH SP</v>
      </c>
      <c r="L1119" s="4" t="s">
        <v>6554</v>
      </c>
    </row>
    <row r="1120">
      <c r="A1120" s="3">
        <v>44446.41516319444</v>
      </c>
      <c r="B1120" s="4" t="s">
        <v>6582</v>
      </c>
      <c r="C1120" s="4" t="s">
        <v>6583</v>
      </c>
      <c r="D1120" s="5" t="s">
        <v>6584</v>
      </c>
      <c r="E1120" s="4" t="s">
        <v>5</v>
      </c>
      <c r="F1120" s="4" t="s">
        <v>6585</v>
      </c>
      <c r="H1120" s="4" t="s">
        <v>6586</v>
      </c>
      <c r="I1120" s="4" t="s">
        <v>6587</v>
      </c>
      <c r="J1120" s="6" t="s">
        <v>6588</v>
      </c>
      <c r="K1120" s="7" t="str">
        <f>HYPERLINK("https://drive.google.com/file/d/1H-F4lAmEFVIiC8pMH0laR_m3iqCe8cue/view?usp=drivesdk","BUDI SANTOSO,S.Pd")</f>
        <v>BUDI SANTOSO,S.Pd</v>
      </c>
      <c r="L1120" s="4" t="s">
        <v>6554</v>
      </c>
    </row>
    <row r="1121">
      <c r="A1121" s="3">
        <v>44446.415200324074</v>
      </c>
      <c r="B1121" s="4" t="s">
        <v>6589</v>
      </c>
      <c r="C1121" s="4" t="s">
        <v>6590</v>
      </c>
      <c r="D1121" s="5" t="s">
        <v>6591</v>
      </c>
      <c r="E1121" s="4" t="s">
        <v>6</v>
      </c>
      <c r="G1121" s="4" t="s">
        <v>236</v>
      </c>
      <c r="H1121" s="4" t="s">
        <v>6592</v>
      </c>
      <c r="I1121" s="4" t="s">
        <v>6593</v>
      </c>
      <c r="J1121" s="6" t="s">
        <v>6594</v>
      </c>
      <c r="K1121" s="7" t="str">
        <f>HYPERLINK("https://drive.google.com/file/d/1Ca-K2m1-SP1jK5k8xTHFRlULqXY_HJhu/view?usp=drivesdk","AHMAD MAKMUR")</f>
        <v>AHMAD MAKMUR</v>
      </c>
      <c r="L1121" s="4" t="s">
        <v>6554</v>
      </c>
    </row>
    <row r="1122">
      <c r="A1122" s="3">
        <v>44446.41534072917</v>
      </c>
      <c r="B1122" s="4" t="s">
        <v>6595</v>
      </c>
      <c r="C1122" s="4" t="s">
        <v>6596</v>
      </c>
      <c r="D1122" s="5" t="s">
        <v>6597</v>
      </c>
      <c r="E1122" s="4" t="s">
        <v>5</v>
      </c>
      <c r="F1122" s="4" t="s">
        <v>70</v>
      </c>
      <c r="H1122" s="4" t="s">
        <v>6598</v>
      </c>
      <c r="I1122" s="4" t="s">
        <v>6599</v>
      </c>
      <c r="J1122" s="6" t="s">
        <v>6600</v>
      </c>
      <c r="K1122" s="7" t="str">
        <f>HYPERLINK("https://drive.google.com/file/d/1aMTCMPOH7sGG6zX6YbzQdGISymZY8ukt/view?usp=drivesdk","Asri Indrawati,STP")</f>
        <v>Asri Indrawati,STP</v>
      </c>
      <c r="L1122" s="4" t="s">
        <v>6554</v>
      </c>
    </row>
    <row r="1123">
      <c r="A1123" s="3">
        <v>44446.41563318287</v>
      </c>
      <c r="B1123" s="4" t="s">
        <v>6601</v>
      </c>
      <c r="C1123" s="4" t="s">
        <v>6602</v>
      </c>
      <c r="D1123" s="5" t="s">
        <v>6603</v>
      </c>
      <c r="E1123" s="4" t="s">
        <v>5</v>
      </c>
      <c r="F1123" s="4" t="s">
        <v>70</v>
      </c>
      <c r="H1123" s="4" t="s">
        <v>6604</v>
      </c>
      <c r="I1123" s="4" t="s">
        <v>6605</v>
      </c>
      <c r="J1123" s="6" t="s">
        <v>6606</v>
      </c>
      <c r="K1123" s="7" t="str">
        <f>HYPERLINK("https://drive.google.com/file/d/1lb4c2SM4ljjVIPPWvQuroKQrnxINIaSI/view?usp=drivesdk","HASANURDIN,A.Md.")</f>
        <v>HASANURDIN,A.Md.</v>
      </c>
      <c r="L1123" s="4" t="s">
        <v>6554</v>
      </c>
    </row>
    <row r="1124">
      <c r="A1124" s="3">
        <v>44446.41563565972</v>
      </c>
      <c r="B1124" s="4" t="s">
        <v>6460</v>
      </c>
      <c r="C1124" s="4" t="s">
        <v>6461</v>
      </c>
      <c r="D1124" s="5" t="s">
        <v>6462</v>
      </c>
      <c r="E1124" s="4" t="s">
        <v>5</v>
      </c>
      <c r="F1124" s="4" t="s">
        <v>70</v>
      </c>
      <c r="H1124" s="4" t="s">
        <v>6607</v>
      </c>
      <c r="I1124" s="4" t="s">
        <v>6608</v>
      </c>
      <c r="J1124" s="6" t="s">
        <v>6609</v>
      </c>
      <c r="K1124" s="7" t="str">
        <f>HYPERLINK("https://drive.google.com/file/d/1lM8d5tvXTtky3C7pLDAqFD7G-VZ5mapl/view?usp=drivesdk","Maman sudirman")</f>
        <v>Maman sudirman</v>
      </c>
      <c r="L1124" s="4" t="s">
        <v>6554</v>
      </c>
    </row>
    <row r="1125">
      <c r="A1125" s="3">
        <v>44446.41571612269</v>
      </c>
      <c r="B1125" s="4" t="s">
        <v>6610</v>
      </c>
      <c r="C1125" s="4" t="s">
        <v>6611</v>
      </c>
      <c r="D1125" s="5" t="s">
        <v>6612</v>
      </c>
      <c r="E1125" s="4" t="s">
        <v>5</v>
      </c>
      <c r="H1125" s="4" t="s">
        <v>2493</v>
      </c>
      <c r="I1125" s="4" t="s">
        <v>6613</v>
      </c>
      <c r="J1125" s="6" t="s">
        <v>6614</v>
      </c>
      <c r="K1125" s="7" t="str">
        <f>HYPERLINK("https://drive.google.com/file/d/1mheUCdibkWOJ0qSTVJijnIIe-sM7awFW/view?usp=drivesdk","Arlumin, S.Pt")</f>
        <v>Arlumin, S.Pt</v>
      </c>
      <c r="L1125" s="4" t="s">
        <v>6554</v>
      </c>
    </row>
    <row r="1126">
      <c r="A1126" s="3">
        <v>44446.41576256945</v>
      </c>
      <c r="B1126" s="4" t="s">
        <v>6615</v>
      </c>
      <c r="C1126" s="4" t="s">
        <v>6616</v>
      </c>
      <c r="D1126" s="5" t="s">
        <v>6617</v>
      </c>
      <c r="E1126" s="4" t="s">
        <v>5</v>
      </c>
      <c r="F1126" s="4" t="s">
        <v>6618</v>
      </c>
      <c r="H1126" s="4" t="s">
        <v>6619</v>
      </c>
      <c r="I1126" s="4" t="s">
        <v>6620</v>
      </c>
      <c r="J1126" s="6" t="s">
        <v>6621</v>
      </c>
      <c r="K1126" s="7" t="str">
        <f>HYPERLINK("https://drive.google.com/file/d/1vWp1Ylvkk3tYmR1FyswkGO3IY6vuwB4_/view?usp=drivesdk","DENI NUGRAHA, S.Hut., MP")</f>
        <v>DENI NUGRAHA, S.Hut., MP</v>
      </c>
      <c r="L1126" s="4" t="s">
        <v>6622</v>
      </c>
    </row>
    <row r="1127">
      <c r="A1127" s="3">
        <v>44446.41584956019</v>
      </c>
      <c r="B1127" s="4" t="s">
        <v>6623</v>
      </c>
      <c r="C1127" s="4" t="s">
        <v>6624</v>
      </c>
      <c r="D1127" s="5" t="s">
        <v>6625</v>
      </c>
      <c r="E1127" s="4" t="s">
        <v>5</v>
      </c>
      <c r="F1127" s="4" t="s">
        <v>379</v>
      </c>
      <c r="H1127" s="4" t="s">
        <v>6626</v>
      </c>
      <c r="I1127" s="4" t="s">
        <v>6627</v>
      </c>
      <c r="J1127" s="6" t="s">
        <v>6628</v>
      </c>
      <c r="K1127" s="7" t="str">
        <f>HYPERLINK("https://drive.google.com/file/d/1IUdsRA8CJHCiefITrDjeDIa6EIqIXhNs/view?usp=drivesdk","Ester Fautngilyanan, SP")</f>
        <v>Ester Fautngilyanan, SP</v>
      </c>
      <c r="L1127" s="4" t="s">
        <v>6622</v>
      </c>
    </row>
    <row r="1128">
      <c r="A1128" s="3">
        <v>44446.415915081016</v>
      </c>
      <c r="B1128" s="4" t="s">
        <v>6629</v>
      </c>
      <c r="C1128" s="4" t="s">
        <v>6630</v>
      </c>
      <c r="D1128" s="5" t="s">
        <v>6631</v>
      </c>
      <c r="E1128" s="4" t="s">
        <v>5</v>
      </c>
      <c r="F1128" s="4" t="s">
        <v>70</v>
      </c>
      <c r="H1128" s="4" t="s">
        <v>6632</v>
      </c>
      <c r="I1128" s="4" t="s">
        <v>6633</v>
      </c>
      <c r="J1128" s="6" t="s">
        <v>6634</v>
      </c>
      <c r="K1128" s="7" t="str">
        <f>HYPERLINK("https://drive.google.com/file/d/1xzEhyQZoZ1MOnIgHfnHGE4bUsqdgtyx2/view?usp=drivesdk","I Nyoman Sukra Winaya, S.ST")</f>
        <v>I Nyoman Sukra Winaya, S.ST</v>
      </c>
      <c r="L1128" s="4" t="s">
        <v>6622</v>
      </c>
    </row>
    <row r="1129">
      <c r="A1129" s="3">
        <v>44446.41600505787</v>
      </c>
      <c r="B1129" s="4" t="s">
        <v>6635</v>
      </c>
      <c r="C1129" s="4" t="s">
        <v>6636</v>
      </c>
      <c r="D1129" s="5" t="s">
        <v>6637</v>
      </c>
      <c r="E1129" s="4" t="s">
        <v>5</v>
      </c>
      <c r="F1129" s="4" t="s">
        <v>2660</v>
      </c>
      <c r="H1129" s="4" t="s">
        <v>2114</v>
      </c>
      <c r="I1129" s="4" t="s">
        <v>6638</v>
      </c>
      <c r="J1129" s="6" t="s">
        <v>6639</v>
      </c>
      <c r="K1129" s="7" t="str">
        <f>HYPERLINK("https://drive.google.com/file/d/1OV_RWNx4gtaVqpBMd1x4_Ci_WfqOC2rl/view?usp=drivesdk","URIP PUJIONO, S.Si.")</f>
        <v>URIP PUJIONO, S.Si.</v>
      </c>
      <c r="L1129" s="4" t="s">
        <v>6622</v>
      </c>
    </row>
    <row r="1130">
      <c r="A1130" s="3">
        <v>44446.416087986116</v>
      </c>
      <c r="B1130" s="4" t="s">
        <v>6640</v>
      </c>
      <c r="C1130" s="4" t="s">
        <v>6641</v>
      </c>
      <c r="D1130" s="4">
        <v>8.311612227E10</v>
      </c>
      <c r="E1130" s="4" t="s">
        <v>6</v>
      </c>
      <c r="G1130" s="4" t="s">
        <v>122</v>
      </c>
      <c r="I1130" s="4" t="s">
        <v>6642</v>
      </c>
      <c r="J1130" s="6" t="s">
        <v>6643</v>
      </c>
      <c r="K1130" s="7" t="str">
        <f>HYPERLINK("https://drive.google.com/file/d/1eNU1O30dU4yP8TVW1LjFHUWXUG3QKHJb/view?usp=drivesdk","K. Kartika Pratiwi ")</f>
        <v>K. Kartika Pratiwi </v>
      </c>
      <c r="L1130" s="4" t="s">
        <v>6622</v>
      </c>
    </row>
    <row r="1131">
      <c r="A1131" s="3">
        <v>44446.416175509265</v>
      </c>
      <c r="B1131" s="4" t="s">
        <v>6644</v>
      </c>
      <c r="C1131" s="4" t="s">
        <v>6645</v>
      </c>
      <c r="D1131" s="5" t="s">
        <v>6646</v>
      </c>
      <c r="E1131" s="4" t="s">
        <v>6</v>
      </c>
      <c r="G1131" s="4" t="s">
        <v>122</v>
      </c>
      <c r="H1131" s="4" t="s">
        <v>6647</v>
      </c>
      <c r="I1131" s="4" t="s">
        <v>6648</v>
      </c>
      <c r="J1131" s="6" t="s">
        <v>6649</v>
      </c>
      <c r="K1131" s="7" t="str">
        <f>HYPERLINK("https://drive.google.com/file/d/1kv8rCkP2PAAGtCYFDUkLcxtu7GxccHFK/view?usp=drivesdk","Lamtupunguna Panen Hutagalung")</f>
        <v>Lamtupunguna Panen Hutagalung</v>
      </c>
      <c r="L1131" s="4" t="s">
        <v>6622</v>
      </c>
    </row>
    <row r="1132">
      <c r="A1132" s="3">
        <v>44446.41621643519</v>
      </c>
      <c r="B1132" s="4" t="s">
        <v>6650</v>
      </c>
      <c r="C1132" s="4" t="s">
        <v>6651</v>
      </c>
      <c r="D1132" s="5" t="s">
        <v>6652</v>
      </c>
      <c r="E1132" s="4" t="s">
        <v>5</v>
      </c>
      <c r="F1132" s="4" t="s">
        <v>144</v>
      </c>
      <c r="H1132" s="4" t="s">
        <v>6653</v>
      </c>
      <c r="I1132" s="4" t="s">
        <v>6654</v>
      </c>
      <c r="J1132" s="6" t="s">
        <v>6655</v>
      </c>
      <c r="K1132" s="7" t="str">
        <f>HYPERLINK("https://drive.google.com/file/d/1xSxerBtXFAESRlsbNM46mrn8TkLRMuqq/view?usp=drivesdk","Tri Budiyanti")</f>
        <v>Tri Budiyanti</v>
      </c>
      <c r="L1132" s="4" t="s">
        <v>6622</v>
      </c>
    </row>
    <row r="1133">
      <c r="A1133" s="3">
        <v>44446.41622640046</v>
      </c>
      <c r="B1133" s="4" t="s">
        <v>6656</v>
      </c>
      <c r="C1133" s="4" t="s">
        <v>6657</v>
      </c>
      <c r="D1133" s="5" t="s">
        <v>6658</v>
      </c>
      <c r="E1133" s="4" t="s">
        <v>5</v>
      </c>
      <c r="F1133" s="4" t="s">
        <v>6659</v>
      </c>
      <c r="H1133" s="4" t="s">
        <v>297</v>
      </c>
      <c r="I1133" s="4" t="s">
        <v>6660</v>
      </c>
      <c r="J1133" s="6" t="s">
        <v>6661</v>
      </c>
      <c r="K1133" s="7" t="str">
        <f>HYPERLINK("https://drive.google.com/file/d/1iBzPwoB2AxcYTgWKiph4OKL4UpwRPJmS/view?usp=drivesdk","ANJAS ASMARA, S.Si")</f>
        <v>ANJAS ASMARA, S.Si</v>
      </c>
      <c r="L1133" s="4" t="s">
        <v>6622</v>
      </c>
    </row>
    <row r="1134">
      <c r="A1134" s="3">
        <v>44446.41627452546</v>
      </c>
      <c r="B1134" s="4" t="s">
        <v>6662</v>
      </c>
      <c r="C1134" s="4" t="s">
        <v>6663</v>
      </c>
      <c r="D1134" s="4">
        <v>1.925321102E10</v>
      </c>
      <c r="E1134" s="4" t="s">
        <v>6</v>
      </c>
      <c r="F1134" s="4" t="s">
        <v>6664</v>
      </c>
      <c r="G1134" s="4" t="s">
        <v>122</v>
      </c>
      <c r="H1134" s="4" t="s">
        <v>6665</v>
      </c>
      <c r="I1134" s="4" t="s">
        <v>6666</v>
      </c>
      <c r="J1134" s="6" t="s">
        <v>6667</v>
      </c>
      <c r="K1134" s="7" t="str">
        <f>HYPERLINK("https://drive.google.com/file/d/1-TugIwDQQft4EShV4F-uKL8rJOexdXui/view?usp=drivesdk","Jonni Angga Ega Situmorang")</f>
        <v>Jonni Angga Ega Situmorang</v>
      </c>
      <c r="L1134" s="4" t="s">
        <v>6622</v>
      </c>
    </row>
    <row r="1135">
      <c r="A1135" s="3">
        <v>44446.41634678241</v>
      </c>
      <c r="B1135" s="4" t="s">
        <v>6668</v>
      </c>
      <c r="C1135" s="4" t="s">
        <v>6669</v>
      </c>
      <c r="D1135" s="5" t="s">
        <v>6670</v>
      </c>
      <c r="E1135" s="4" t="s">
        <v>5</v>
      </c>
      <c r="F1135" s="4" t="s">
        <v>70</v>
      </c>
      <c r="H1135" s="4" t="s">
        <v>130</v>
      </c>
      <c r="I1135" s="4" t="s">
        <v>6671</v>
      </c>
      <c r="J1135" s="6" t="s">
        <v>6672</v>
      </c>
      <c r="K1135" s="7" t="str">
        <f>HYPERLINK("https://drive.google.com/file/d/1vEpnybNd9KAgzlvZD36rmrfshfskgh4L/view?usp=drivesdk","Hamid saepudin")</f>
        <v>Hamid saepudin</v>
      </c>
      <c r="L1135" s="4" t="s">
        <v>6622</v>
      </c>
    </row>
    <row r="1136">
      <c r="A1136" s="3">
        <v>44446.41639704861</v>
      </c>
      <c r="B1136" s="4" t="s">
        <v>6673</v>
      </c>
      <c r="C1136" s="4" t="s">
        <v>6674</v>
      </c>
      <c r="D1136" s="5" t="s">
        <v>6675</v>
      </c>
      <c r="E1136" s="4" t="s">
        <v>6</v>
      </c>
      <c r="F1136" s="4" t="s">
        <v>6676</v>
      </c>
      <c r="G1136" s="4" t="s">
        <v>6677</v>
      </c>
      <c r="H1136" s="4" t="s">
        <v>5105</v>
      </c>
      <c r="I1136" s="4" t="s">
        <v>6678</v>
      </c>
      <c r="J1136" s="6" t="s">
        <v>6679</v>
      </c>
      <c r="K1136" s="7" t="str">
        <f>HYPERLINK("https://drive.google.com/file/d/1lKzlIMkWPCN1_9qbDAXn-OZgdhNlkNnm/view?usp=drivesdk","Agung Wicaksono, SP")</f>
        <v>Agung Wicaksono, SP</v>
      </c>
      <c r="L1136" s="4" t="s">
        <v>6622</v>
      </c>
    </row>
    <row r="1137">
      <c r="A1137" s="3">
        <v>44446.41640431713</v>
      </c>
      <c r="B1137" s="4" t="s">
        <v>6680</v>
      </c>
      <c r="C1137" s="4" t="s">
        <v>6681</v>
      </c>
      <c r="D1137" s="5" t="s">
        <v>6682</v>
      </c>
      <c r="E1137" s="4" t="s">
        <v>5</v>
      </c>
      <c r="F1137" s="4" t="s">
        <v>70</v>
      </c>
      <c r="H1137" s="4" t="s">
        <v>63</v>
      </c>
      <c r="I1137" s="4" t="s">
        <v>6683</v>
      </c>
      <c r="J1137" s="6" t="s">
        <v>6684</v>
      </c>
      <c r="K1137" s="7" t="str">
        <f>HYPERLINK("https://drive.google.com/file/d/1sd77CwVT3icQLD-ACJD0BUhzQWZWxboS/view?usp=drivesdk","Anik Sumariyati, STP")</f>
        <v>Anik Sumariyati, STP</v>
      </c>
      <c r="L1137" s="4" t="s">
        <v>6622</v>
      </c>
    </row>
    <row r="1138">
      <c r="A1138" s="3">
        <v>44446.41642245371</v>
      </c>
      <c r="B1138" s="4" t="s">
        <v>6685</v>
      </c>
      <c r="C1138" s="4" t="s">
        <v>6686</v>
      </c>
      <c r="D1138" s="5" t="s">
        <v>6687</v>
      </c>
      <c r="E1138" s="4" t="s">
        <v>6</v>
      </c>
      <c r="G1138" s="4" t="s">
        <v>5809</v>
      </c>
      <c r="H1138" s="4" t="s">
        <v>6688</v>
      </c>
      <c r="I1138" s="4" t="s">
        <v>6689</v>
      </c>
      <c r="J1138" s="6" t="s">
        <v>6690</v>
      </c>
      <c r="K1138" s="7" t="str">
        <f>HYPERLINK("https://drive.google.com/file/d/1zjGRv-XV3-g4j_IjSfe08pgvjt-vmB7j/view?usp=drivesdk","NURMEGAWATI, SP")</f>
        <v>NURMEGAWATI, SP</v>
      </c>
      <c r="L1138" s="4" t="s">
        <v>6691</v>
      </c>
    </row>
    <row r="1139">
      <c r="A1139" s="3">
        <v>44446.41643950231</v>
      </c>
      <c r="B1139" s="4" t="s">
        <v>6692</v>
      </c>
      <c r="C1139" s="4" t="s">
        <v>6693</v>
      </c>
      <c r="D1139" s="5" t="s">
        <v>6694</v>
      </c>
      <c r="E1139" s="4" t="s">
        <v>5</v>
      </c>
      <c r="F1139" s="4" t="s">
        <v>6695</v>
      </c>
      <c r="H1139" s="4" t="s">
        <v>6696</v>
      </c>
      <c r="I1139" s="4" t="s">
        <v>6697</v>
      </c>
      <c r="J1139" s="6" t="s">
        <v>6698</v>
      </c>
      <c r="K1139" s="7" t="str">
        <f>HYPERLINK("https://drive.google.com/file/d/13kdnzoyKh_zdndE0RZw3sc1aBrSPxzyk/view?usp=drivesdk","M. Marwan Natsir, SP")</f>
        <v>M. Marwan Natsir, SP</v>
      </c>
      <c r="L1139" s="4" t="s">
        <v>6691</v>
      </c>
    </row>
    <row r="1140">
      <c r="A1140" s="3">
        <v>44446.41646228009</v>
      </c>
      <c r="B1140" s="4" t="s">
        <v>6699</v>
      </c>
      <c r="C1140" s="4" t="s">
        <v>6700</v>
      </c>
      <c r="D1140" s="5" t="s">
        <v>6701</v>
      </c>
      <c r="E1140" s="4" t="s">
        <v>5</v>
      </c>
      <c r="F1140" s="4" t="s">
        <v>70</v>
      </c>
      <c r="H1140" s="4" t="s">
        <v>166</v>
      </c>
      <c r="I1140" s="4" t="s">
        <v>6702</v>
      </c>
      <c r="J1140" s="6" t="s">
        <v>6703</v>
      </c>
      <c r="K1140" s="7" t="str">
        <f>HYPERLINK("https://drive.google.com/file/d/1CJz05QkCUA8M4rg16m80GQrDHMWp8cYz/view?usp=drivesdk","Miki Afriliya Sari, S. P. ")</f>
        <v>Miki Afriliya Sari, S. P. </v>
      </c>
      <c r="L1140" s="4" t="s">
        <v>6622</v>
      </c>
    </row>
    <row r="1141">
      <c r="A1141" s="3">
        <v>44446.416463333335</v>
      </c>
      <c r="B1141" s="4" t="s">
        <v>6704</v>
      </c>
      <c r="C1141" s="4" t="s">
        <v>6705</v>
      </c>
      <c r="D1141" s="5" t="s">
        <v>6706</v>
      </c>
      <c r="E1141" s="4" t="s">
        <v>6</v>
      </c>
      <c r="G1141" s="4" t="s">
        <v>122</v>
      </c>
      <c r="H1141" s="4" t="s">
        <v>6707</v>
      </c>
      <c r="I1141" s="4" t="s">
        <v>6708</v>
      </c>
      <c r="J1141" s="6" t="s">
        <v>6709</v>
      </c>
      <c r="K1141" s="7" t="str">
        <f>HYPERLINK("https://drive.google.com/file/d/1LGd6W-VYGenc12WcvndaFeCy61Nkdr_o/view?usp=drivesdk","M. AKBAR SHIDIQ")</f>
        <v>M. AKBAR SHIDIQ</v>
      </c>
      <c r="L1141" s="4" t="s">
        <v>6691</v>
      </c>
    </row>
    <row r="1142">
      <c r="A1142" s="3">
        <v>44446.41647439815</v>
      </c>
      <c r="B1142" s="4" t="s">
        <v>6710</v>
      </c>
      <c r="C1142" s="4" t="s">
        <v>6711</v>
      </c>
      <c r="D1142" s="5" t="s">
        <v>6712</v>
      </c>
      <c r="E1142" s="4" t="s">
        <v>5</v>
      </c>
      <c r="F1142" s="4" t="s">
        <v>70</v>
      </c>
      <c r="H1142" s="4" t="s">
        <v>6713</v>
      </c>
      <c r="I1142" s="4" t="s">
        <v>6714</v>
      </c>
      <c r="J1142" s="6" t="s">
        <v>6715</v>
      </c>
      <c r="K1142" s="7" t="str">
        <f>HYPERLINK("https://drive.google.com/file/d/1xT0yaZmkcIiKgyOeFHG4dupvD0BcjGI-/view?usp=drivesdk","DEWI YUNITA, SST")</f>
        <v>DEWI YUNITA, SST</v>
      </c>
      <c r="L1142" s="4" t="s">
        <v>6691</v>
      </c>
    </row>
    <row r="1143">
      <c r="A1143" s="3">
        <v>44446.41655177083</v>
      </c>
      <c r="B1143" s="4" t="s">
        <v>6716</v>
      </c>
      <c r="C1143" s="4" t="s">
        <v>6717</v>
      </c>
      <c r="D1143" s="5" t="s">
        <v>6718</v>
      </c>
      <c r="E1143" s="4" t="s">
        <v>5</v>
      </c>
      <c r="F1143" s="4" t="s">
        <v>1364</v>
      </c>
      <c r="I1143" s="4" t="s">
        <v>6719</v>
      </c>
      <c r="J1143" s="6" t="s">
        <v>6720</v>
      </c>
      <c r="K1143" s="7" t="str">
        <f>HYPERLINK("https://drive.google.com/file/d/1CIfiCDuKq9geBnrTmAkgBqSvUTyKf2Jm/view?usp=drivesdk","Okky Devina Dewi")</f>
        <v>Okky Devina Dewi</v>
      </c>
      <c r="L1143" s="4" t="s">
        <v>6691</v>
      </c>
    </row>
    <row r="1144">
      <c r="A1144" s="3">
        <v>44446.4166284838</v>
      </c>
      <c r="B1144" s="4" t="s">
        <v>6721</v>
      </c>
      <c r="C1144" s="4" t="s">
        <v>6722</v>
      </c>
      <c r="D1144" s="5" t="s">
        <v>6723</v>
      </c>
      <c r="E1144" s="4" t="s">
        <v>5</v>
      </c>
      <c r="H1144" s="4" t="s">
        <v>1448</v>
      </c>
      <c r="I1144" s="4" t="s">
        <v>6724</v>
      </c>
      <c r="J1144" s="6" t="s">
        <v>6725</v>
      </c>
      <c r="K1144" s="7" t="str">
        <f>HYPERLINK("https://drive.google.com/file/d/1n8YVSt6OjhKNwqbjtzKZqHTItsbwQ1PZ/view?usp=drivesdk","Jimry Ngantung, SP")</f>
        <v>Jimry Ngantung, SP</v>
      </c>
      <c r="L1144" s="4" t="s">
        <v>6691</v>
      </c>
    </row>
    <row r="1145">
      <c r="A1145" s="3">
        <v>44446.416632141205</v>
      </c>
      <c r="B1145" s="4" t="s">
        <v>6726</v>
      </c>
      <c r="C1145" s="4" t="s">
        <v>6727</v>
      </c>
      <c r="D1145" s="5" t="s">
        <v>6728</v>
      </c>
      <c r="E1145" s="4" t="s">
        <v>5</v>
      </c>
      <c r="F1145" s="4" t="s">
        <v>70</v>
      </c>
      <c r="H1145" s="4" t="s">
        <v>6729</v>
      </c>
      <c r="I1145" s="4" t="s">
        <v>6730</v>
      </c>
      <c r="J1145" s="6" t="s">
        <v>6731</v>
      </c>
      <c r="K1145" s="7" t="str">
        <f>HYPERLINK("https://drive.google.com/file/d/1aQ34mIpTV-XLP52IfwWwyza1GogrQ8Mv/view?usp=drivesdk","NURLATIFAH, SP")</f>
        <v>NURLATIFAH, SP</v>
      </c>
      <c r="L1145" s="4" t="s">
        <v>6691</v>
      </c>
    </row>
    <row r="1146">
      <c r="A1146" s="3">
        <v>44446.41665472223</v>
      </c>
      <c r="B1146" s="4" t="s">
        <v>6732</v>
      </c>
      <c r="C1146" s="4" t="s">
        <v>6733</v>
      </c>
      <c r="D1146" s="5" t="s">
        <v>6734</v>
      </c>
      <c r="E1146" s="4" t="s">
        <v>6</v>
      </c>
      <c r="F1146" s="4" t="s">
        <v>92</v>
      </c>
      <c r="G1146" s="4" t="s">
        <v>92</v>
      </c>
      <c r="H1146" s="4" t="s">
        <v>6735</v>
      </c>
      <c r="I1146" s="4" t="s">
        <v>6736</v>
      </c>
      <c r="J1146" s="6" t="s">
        <v>6737</v>
      </c>
      <c r="K1146" s="7" t="str">
        <f>HYPERLINK("https://drive.google.com/file/d/1IeGoHx-vHrcHlk2kFiCu6syDEu7QtADZ/view?usp=drivesdk","R. Purwoko Hendrawan")</f>
        <v>R. Purwoko Hendrawan</v>
      </c>
      <c r="L1146" s="4" t="s">
        <v>6691</v>
      </c>
    </row>
    <row r="1147">
      <c r="A1147" s="3">
        <v>44446.41668091435</v>
      </c>
      <c r="B1147" s="4" t="s">
        <v>6738</v>
      </c>
      <c r="C1147" s="4" t="s">
        <v>6739</v>
      </c>
      <c r="D1147" s="5" t="s">
        <v>6740</v>
      </c>
      <c r="E1147" s="4" t="s">
        <v>6</v>
      </c>
      <c r="G1147" s="4" t="s">
        <v>282</v>
      </c>
      <c r="H1147" s="4" t="s">
        <v>6741</v>
      </c>
      <c r="I1147" s="4" t="s">
        <v>6742</v>
      </c>
      <c r="J1147" s="6" t="s">
        <v>6743</v>
      </c>
      <c r="K1147" s="7" t="str">
        <f>HYPERLINK("https://drive.google.com/file/d/12fhSw2DLkT21BULQtkjiysfcZrtXb7MA/view?usp=drivesdk","Adi Hidayat T")</f>
        <v>Adi Hidayat T</v>
      </c>
      <c r="L1147" s="4" t="s">
        <v>6691</v>
      </c>
    </row>
    <row r="1148">
      <c r="A1148" s="3">
        <v>44446.41670291667</v>
      </c>
      <c r="B1148" s="4" t="s">
        <v>6744</v>
      </c>
      <c r="C1148" s="4" t="s">
        <v>6745</v>
      </c>
      <c r="D1148" s="5" t="s">
        <v>6746</v>
      </c>
      <c r="E1148" s="4" t="s">
        <v>5</v>
      </c>
      <c r="F1148" s="4" t="s">
        <v>70</v>
      </c>
      <c r="H1148" s="4" t="s">
        <v>935</v>
      </c>
      <c r="I1148" s="4" t="s">
        <v>6747</v>
      </c>
      <c r="J1148" s="6" t="s">
        <v>6748</v>
      </c>
      <c r="K1148" s="7" t="str">
        <f>HYPERLINK("https://drive.google.com/file/d/1bXWlFoIEBcBS-1EZolNHP3xqOGZU9dsj/view?usp=drivesdk","Ibham Sobri,A.Mf")</f>
        <v>Ibham Sobri,A.Mf</v>
      </c>
      <c r="L1148" s="4" t="s">
        <v>6691</v>
      </c>
    </row>
    <row r="1149">
      <c r="A1149" s="3">
        <v>44446.41671547454</v>
      </c>
      <c r="B1149" s="4" t="s">
        <v>6749</v>
      </c>
      <c r="C1149" s="4" t="s">
        <v>6750</v>
      </c>
      <c r="D1149" s="5" t="s">
        <v>6751</v>
      </c>
      <c r="E1149" s="4" t="s">
        <v>5</v>
      </c>
      <c r="F1149" s="4" t="s">
        <v>70</v>
      </c>
      <c r="H1149" s="4" t="s">
        <v>6752</v>
      </c>
      <c r="I1149" s="4" t="s">
        <v>6753</v>
      </c>
      <c r="J1149" s="6" t="s">
        <v>6754</v>
      </c>
      <c r="K1149" s="7" t="str">
        <f>HYPERLINK("https://drive.google.com/file/d/1QxtOQrNFICKmpoWEY-VsFiqZFYGCTQxQ/view?usp=drivesdk","Ana Fuji Larasati, SP")</f>
        <v>Ana Fuji Larasati, SP</v>
      </c>
      <c r="L1149" s="4" t="s">
        <v>6691</v>
      </c>
    </row>
    <row r="1150">
      <c r="A1150" s="3">
        <v>44446.41673675926</v>
      </c>
      <c r="B1150" s="4" t="s">
        <v>6755</v>
      </c>
      <c r="C1150" s="4" t="s">
        <v>6756</v>
      </c>
      <c r="D1150" s="5" t="s">
        <v>6757</v>
      </c>
      <c r="E1150" s="4" t="s">
        <v>5</v>
      </c>
      <c r="F1150" s="4" t="s">
        <v>15</v>
      </c>
      <c r="I1150" s="4" t="s">
        <v>6758</v>
      </c>
      <c r="J1150" s="6" t="s">
        <v>6759</v>
      </c>
      <c r="K1150" s="7" t="str">
        <f>HYPERLINK("https://drive.google.com/file/d/1QnwnIViFOHySxDqLHHvPfw_4A3DZUANd/view?usp=drivesdk","ERITHRINA ROSMARINI, SP")</f>
        <v>ERITHRINA ROSMARINI, SP</v>
      </c>
      <c r="L1150" s="4" t="s">
        <v>6691</v>
      </c>
    </row>
    <row r="1151">
      <c r="A1151" s="3">
        <v>44446.41683890046</v>
      </c>
      <c r="B1151" s="4" t="s">
        <v>6760</v>
      </c>
      <c r="C1151" s="4" t="s">
        <v>6761</v>
      </c>
      <c r="D1151" s="5" t="s">
        <v>6762</v>
      </c>
      <c r="E1151" s="4" t="s">
        <v>6</v>
      </c>
      <c r="G1151" s="4" t="s">
        <v>6763</v>
      </c>
      <c r="H1151" s="4" t="s">
        <v>6764</v>
      </c>
      <c r="I1151" s="4" t="s">
        <v>6765</v>
      </c>
      <c r="J1151" s="6" t="s">
        <v>6766</v>
      </c>
      <c r="K1151" s="7" t="str">
        <f>HYPERLINK("https://drive.google.com/file/d/1p2xsgQXHtN5D6XnhAhwNM6E08acS81EI/view?usp=drivesdk","Nelly,SE.MM")</f>
        <v>Nelly,SE.MM</v>
      </c>
      <c r="L1151" s="4" t="s">
        <v>6691</v>
      </c>
    </row>
    <row r="1152">
      <c r="A1152" s="3">
        <v>44446.416890057866</v>
      </c>
      <c r="B1152" s="4" t="s">
        <v>867</v>
      </c>
      <c r="C1152" s="4" t="s">
        <v>868</v>
      </c>
      <c r="D1152" s="5" t="s">
        <v>869</v>
      </c>
      <c r="E1152" s="4" t="s">
        <v>5</v>
      </c>
      <c r="F1152" s="4" t="s">
        <v>70</v>
      </c>
      <c r="H1152" s="4" t="s">
        <v>870</v>
      </c>
      <c r="I1152" s="4" t="s">
        <v>6767</v>
      </c>
      <c r="J1152" s="6" t="s">
        <v>6768</v>
      </c>
      <c r="K1152" s="7" t="str">
        <f>HYPERLINK("https://drive.google.com/file/d/13hzwFpNvn2mUWplE6nn0RjX12nxAiOqa/view?usp=drivesdk","R. IQBAL KALBARDI, S.P")</f>
        <v>R. IQBAL KALBARDI, S.P</v>
      </c>
      <c r="L1152" s="4" t="s">
        <v>6691</v>
      </c>
    </row>
    <row r="1153">
      <c r="A1153" s="3">
        <v>44446.41696126157</v>
      </c>
      <c r="B1153" s="4" t="s">
        <v>6769</v>
      </c>
      <c r="C1153" s="4" t="s">
        <v>6770</v>
      </c>
      <c r="D1153" s="5" t="s">
        <v>6771</v>
      </c>
      <c r="E1153" s="4" t="s">
        <v>5</v>
      </c>
      <c r="F1153" s="4" t="s">
        <v>1272</v>
      </c>
      <c r="H1153" s="4" t="s">
        <v>6772</v>
      </c>
      <c r="I1153" s="4" t="s">
        <v>6773</v>
      </c>
      <c r="J1153" s="6" t="s">
        <v>6774</v>
      </c>
      <c r="K1153" s="7" t="str">
        <f>HYPERLINK("https://drive.google.com/file/d/165_nphEcWv-Y1hW8eE67o0iXqjYMHghW/view?usp=drivesdk","SUTOYO")</f>
        <v>SUTOYO</v>
      </c>
      <c r="L1153" s="4" t="s">
        <v>6691</v>
      </c>
    </row>
    <row r="1154">
      <c r="A1154" s="3">
        <v>44446.41696996528</v>
      </c>
      <c r="B1154" s="4" t="s">
        <v>6775</v>
      </c>
      <c r="C1154" s="4" t="s">
        <v>6776</v>
      </c>
      <c r="D1154" s="5" t="s">
        <v>6777</v>
      </c>
      <c r="E1154" s="4" t="s">
        <v>5</v>
      </c>
      <c r="F1154" s="4" t="s">
        <v>797</v>
      </c>
      <c r="H1154" s="4" t="s">
        <v>318</v>
      </c>
      <c r="I1154" s="4" t="s">
        <v>6778</v>
      </c>
      <c r="J1154" s="6" t="s">
        <v>6779</v>
      </c>
      <c r="K1154" s="7" t="str">
        <f>HYPERLINK("https://drive.google.com/file/d/1_FE4bRxCzwckm7V6ZxMpP0_60AdSmb1P/view?usp=drivesdk","Ery Ridho Rahmi")</f>
        <v>Ery Ridho Rahmi</v>
      </c>
      <c r="L1154" s="4" t="s">
        <v>6691</v>
      </c>
    </row>
    <row r="1155">
      <c r="A1155" s="3">
        <v>44446.41699548611</v>
      </c>
      <c r="B1155" s="4" t="s">
        <v>6780</v>
      </c>
      <c r="C1155" s="4" t="s">
        <v>6781</v>
      </c>
      <c r="D1155" s="5" t="s">
        <v>6782</v>
      </c>
      <c r="E1155" s="4" t="s">
        <v>5</v>
      </c>
      <c r="F1155" s="4" t="s">
        <v>70</v>
      </c>
      <c r="H1155" s="4" t="s">
        <v>6783</v>
      </c>
      <c r="I1155" s="4" t="s">
        <v>6784</v>
      </c>
      <c r="J1155" s="6" t="s">
        <v>6785</v>
      </c>
      <c r="K1155" s="7" t="str">
        <f>HYPERLINK("https://drive.google.com/file/d/1JGYbzKhHZ0-uqIFLBH-b9lPsiuQFTVBS/view?usp=drivesdk","drh. DANANG PRASETYO HARIADI ")</f>
        <v>drh. DANANG PRASETYO HARIADI </v>
      </c>
      <c r="L1155" s="4" t="s">
        <v>6691</v>
      </c>
    </row>
    <row r="1156">
      <c r="A1156" s="3">
        <v>44446.417016921296</v>
      </c>
      <c r="B1156" s="4" t="s">
        <v>6786</v>
      </c>
      <c r="C1156" s="4" t="s">
        <v>6787</v>
      </c>
      <c r="D1156" s="5" t="s">
        <v>6788</v>
      </c>
      <c r="E1156" s="4" t="s">
        <v>5</v>
      </c>
      <c r="F1156" s="4" t="s">
        <v>6789</v>
      </c>
      <c r="I1156" s="4" t="s">
        <v>6790</v>
      </c>
      <c r="J1156" s="6" t="s">
        <v>6791</v>
      </c>
      <c r="K1156" s="7" t="str">
        <f>HYPERLINK("https://drive.google.com/file/d/131zsyd1FQaigryMH-bxNBGX-EF3yOYWA/view?usp=drivesdk","MUHAMMAD SYAFRILA MANSUR ")</f>
        <v>MUHAMMAD SYAFRILA MANSUR </v>
      </c>
      <c r="L1156" s="4" t="s">
        <v>6691</v>
      </c>
    </row>
    <row r="1157">
      <c r="A1157" s="3">
        <v>44446.41706788194</v>
      </c>
      <c r="B1157" s="4" t="s">
        <v>6792</v>
      </c>
      <c r="C1157" s="4" t="s">
        <v>6793</v>
      </c>
      <c r="D1157" s="5" t="s">
        <v>6794</v>
      </c>
      <c r="E1157" s="4" t="s">
        <v>5</v>
      </c>
      <c r="F1157" s="4" t="s">
        <v>3237</v>
      </c>
      <c r="H1157" s="4" t="s">
        <v>6795</v>
      </c>
      <c r="I1157" s="4" t="s">
        <v>6796</v>
      </c>
      <c r="J1157" s="6" t="s">
        <v>6797</v>
      </c>
      <c r="K1157" s="7" t="str">
        <f>HYPERLINK("https://drive.google.com/file/d/1ExrcTdcf6K9imF3_iOvlZ3MM-nZ1y5_C/view?usp=drivesdk","Hendra Yusran Siry")</f>
        <v>Hendra Yusran Siry</v>
      </c>
      <c r="L1157" s="4" t="s">
        <v>6691</v>
      </c>
    </row>
    <row r="1158">
      <c r="A1158" s="3">
        <v>44446.41709915509</v>
      </c>
      <c r="B1158" s="4" t="s">
        <v>6798</v>
      </c>
      <c r="C1158" s="4" t="s">
        <v>6799</v>
      </c>
      <c r="D1158" s="5" t="s">
        <v>6800</v>
      </c>
      <c r="E1158" s="4" t="s">
        <v>5</v>
      </c>
      <c r="F1158" s="4" t="s">
        <v>70</v>
      </c>
      <c r="H1158" s="4" t="s">
        <v>6801</v>
      </c>
      <c r="I1158" s="4" t="s">
        <v>6802</v>
      </c>
      <c r="J1158" s="6" t="s">
        <v>6803</v>
      </c>
      <c r="K1158" s="7" t="str">
        <f>HYPERLINK("https://drive.google.com/file/d/1e2V2_XgZp3lp72ZfjgErU_dNnX9vCm9j/view?usp=drivesdk","Ribut Hadi Sutrisno")</f>
        <v>Ribut Hadi Sutrisno</v>
      </c>
      <c r="L1158" s="4" t="s">
        <v>6804</v>
      </c>
    </row>
    <row r="1159">
      <c r="A1159" s="3">
        <v>44446.417261875</v>
      </c>
      <c r="B1159" s="4" t="s">
        <v>6805</v>
      </c>
      <c r="C1159" s="4" t="s">
        <v>6806</v>
      </c>
      <c r="D1159" s="5" t="s">
        <v>6807</v>
      </c>
      <c r="E1159" s="4" t="s">
        <v>5</v>
      </c>
      <c r="I1159" s="4" t="s">
        <v>6808</v>
      </c>
      <c r="J1159" s="6" t="s">
        <v>6809</v>
      </c>
      <c r="K1159" s="7" t="str">
        <f>HYPERLINK("https://drive.google.com/file/d/11oi11gIb-GH2C9L5IQ-hbx42Evk6I5nY/view?usp=drivesdk","Emma Regina Pinem")</f>
        <v>Emma Regina Pinem</v>
      </c>
      <c r="L1159" s="4" t="s">
        <v>6804</v>
      </c>
    </row>
    <row r="1160">
      <c r="A1160" s="3">
        <v>44446.41746239583</v>
      </c>
      <c r="B1160" s="4" t="s">
        <v>6810</v>
      </c>
      <c r="C1160" s="4" t="s">
        <v>6811</v>
      </c>
      <c r="D1160" s="5" t="s">
        <v>6812</v>
      </c>
      <c r="E1160" s="4" t="s">
        <v>5</v>
      </c>
      <c r="H1160" s="4" t="s">
        <v>6813</v>
      </c>
      <c r="I1160" s="4" t="s">
        <v>6814</v>
      </c>
      <c r="J1160" s="6" t="s">
        <v>6815</v>
      </c>
      <c r="K1160" s="7" t="str">
        <f>HYPERLINK("https://drive.google.com/file/d/1HyywLI9AvaMDek2WSnPA49l2NFPxW6wk/view?usp=drivesdk","Damnia SP")</f>
        <v>Damnia SP</v>
      </c>
      <c r="L1160" s="4" t="s">
        <v>6804</v>
      </c>
    </row>
    <row r="1161">
      <c r="A1161" s="3">
        <v>44446.41750616898</v>
      </c>
      <c r="B1161" s="4" t="s">
        <v>6816</v>
      </c>
      <c r="C1161" s="4" t="s">
        <v>6817</v>
      </c>
      <c r="D1161" s="4">
        <v>8.5251510088E10</v>
      </c>
      <c r="E1161" s="4" t="s">
        <v>5</v>
      </c>
      <c r="F1161" s="4" t="s">
        <v>70</v>
      </c>
      <c r="H1161" s="4" t="s">
        <v>6818</v>
      </c>
      <c r="I1161" s="4" t="s">
        <v>6819</v>
      </c>
      <c r="J1161" s="6" t="s">
        <v>6820</v>
      </c>
      <c r="K1161" s="7" t="str">
        <f>HYPERLINK("https://drive.google.com/file/d/1klYmfE5RRkk3UL4jlEPWgNlyqz_SURjq/view?usp=drivesdk","Pagiyanto, S.ST")</f>
        <v>Pagiyanto, S.ST</v>
      </c>
      <c r="L1161" s="4" t="s">
        <v>6804</v>
      </c>
    </row>
    <row r="1162">
      <c r="A1162" s="3">
        <v>44446.417598506945</v>
      </c>
      <c r="B1162" s="4" t="s">
        <v>6821</v>
      </c>
      <c r="C1162" s="4" t="s">
        <v>6822</v>
      </c>
      <c r="D1162" s="4" t="s">
        <v>6823</v>
      </c>
      <c r="E1162" s="4" t="s">
        <v>6</v>
      </c>
      <c r="G1162" s="4" t="s">
        <v>282</v>
      </c>
      <c r="H1162" s="4" t="s">
        <v>297</v>
      </c>
      <c r="I1162" s="4" t="s">
        <v>6824</v>
      </c>
      <c r="J1162" s="6" t="s">
        <v>6825</v>
      </c>
      <c r="K1162" s="7" t="str">
        <f>HYPERLINK("https://drive.google.com/file/d/1l7EXi5fOjiuY02cbbN6Nr_b5cxWx-RIk/view?usp=drivesdk","Urip Bintoro")</f>
        <v>Urip Bintoro</v>
      </c>
      <c r="L1162" s="4" t="s">
        <v>6804</v>
      </c>
    </row>
    <row r="1163">
      <c r="A1163" s="3">
        <v>44446.417628125</v>
      </c>
      <c r="B1163" s="4" t="s">
        <v>6826</v>
      </c>
      <c r="C1163" s="4" t="s">
        <v>6827</v>
      </c>
      <c r="D1163" s="5" t="s">
        <v>6828</v>
      </c>
      <c r="E1163" s="4" t="s">
        <v>6</v>
      </c>
      <c r="G1163" s="4" t="s">
        <v>282</v>
      </c>
      <c r="H1163" s="4" t="s">
        <v>1114</v>
      </c>
      <c r="I1163" s="4" t="s">
        <v>6829</v>
      </c>
      <c r="J1163" s="6" t="s">
        <v>6830</v>
      </c>
      <c r="K1163" s="7" t="str">
        <f>HYPERLINK("https://drive.google.com/file/d/1MjRJgh9e-r7bNdEl0q_j6I88B-WVUtaH/view?usp=drivesdk","IRMA JULIANTI KUSUMADEWI, SP.")</f>
        <v>IRMA JULIANTI KUSUMADEWI, SP.</v>
      </c>
      <c r="L1163" s="4" t="s">
        <v>6804</v>
      </c>
    </row>
    <row r="1164">
      <c r="A1164" s="3">
        <v>44446.417685740744</v>
      </c>
      <c r="B1164" s="4" t="s">
        <v>6831</v>
      </c>
      <c r="C1164" s="4" t="s">
        <v>6832</v>
      </c>
      <c r="D1164" s="5" t="s">
        <v>6833</v>
      </c>
      <c r="E1164" s="4" t="s">
        <v>5</v>
      </c>
      <c r="F1164" s="4" t="s">
        <v>31</v>
      </c>
      <c r="H1164" s="4" t="s">
        <v>2452</v>
      </c>
      <c r="I1164" s="4" t="s">
        <v>6834</v>
      </c>
      <c r="J1164" s="6" t="s">
        <v>6835</v>
      </c>
      <c r="K1164" s="7" t="str">
        <f>HYPERLINK("https://drive.google.com/file/d/1la_5IfAnFCx-__TXKVUhDNR2jbkysO0j/view?usp=drivesdk","Siti Solihat.S.Pt")</f>
        <v>Siti Solihat.S.Pt</v>
      </c>
      <c r="L1164" s="4" t="s">
        <v>6804</v>
      </c>
    </row>
    <row r="1165">
      <c r="A1165" s="3">
        <v>44446.41776833333</v>
      </c>
      <c r="B1165" s="4" t="s">
        <v>6836</v>
      </c>
      <c r="C1165" s="4" t="s">
        <v>6837</v>
      </c>
      <c r="D1165" s="5" t="s">
        <v>6838</v>
      </c>
      <c r="E1165" s="4" t="s">
        <v>6</v>
      </c>
      <c r="G1165" s="4" t="s">
        <v>92</v>
      </c>
      <c r="H1165" s="4" t="s">
        <v>297</v>
      </c>
      <c r="I1165" s="4" t="s">
        <v>6839</v>
      </c>
      <c r="J1165" s="6" t="s">
        <v>6840</v>
      </c>
      <c r="K1165" s="7" t="str">
        <f>HYPERLINK("https://drive.google.com/file/d/1Blfcz2RKjhBKbsJbP44y2QJ21k3A38iO/view?usp=drivesdk","SUBAGJA S. UBAEDILLAH")</f>
        <v>SUBAGJA S. UBAEDILLAH</v>
      </c>
      <c r="L1165" s="4" t="s">
        <v>6804</v>
      </c>
    </row>
    <row r="1166">
      <c r="A1166" s="3">
        <v>44446.417829768514</v>
      </c>
      <c r="B1166" s="4" t="s">
        <v>6841</v>
      </c>
      <c r="C1166" s="4" t="s">
        <v>6842</v>
      </c>
      <c r="D1166" s="5" t="s">
        <v>6843</v>
      </c>
      <c r="E1166" s="4" t="s">
        <v>5</v>
      </c>
      <c r="F1166" s="4" t="s">
        <v>6844</v>
      </c>
      <c r="G1166" s="4" t="s">
        <v>6845</v>
      </c>
      <c r="H1166" s="4" t="s">
        <v>6846</v>
      </c>
      <c r="I1166" s="4" t="s">
        <v>6847</v>
      </c>
      <c r="J1166" s="6" t="s">
        <v>6848</v>
      </c>
      <c r="K1166" s="7" t="str">
        <f>HYPERLINK("https://drive.google.com/file/d/17yNYnRey6zInCbeoD48wkRcm54cTVxGI/view?usp=drivesdk","YUSTINA KELLEN, SP")</f>
        <v>YUSTINA KELLEN, SP</v>
      </c>
      <c r="L1166" s="4" t="s">
        <v>6849</v>
      </c>
    </row>
    <row r="1167">
      <c r="A1167" s="3">
        <v>44446.417846435186</v>
      </c>
      <c r="B1167" s="4" t="s">
        <v>6850</v>
      </c>
      <c r="C1167" s="4" t="s">
        <v>6851</v>
      </c>
      <c r="D1167" s="5" t="s">
        <v>6852</v>
      </c>
      <c r="E1167" s="4" t="s">
        <v>5</v>
      </c>
      <c r="F1167" s="4" t="s">
        <v>70</v>
      </c>
      <c r="H1167" s="4" t="s">
        <v>6853</v>
      </c>
      <c r="I1167" s="4" t="s">
        <v>6854</v>
      </c>
      <c r="J1167" s="6" t="s">
        <v>6855</v>
      </c>
      <c r="K1167" s="7" t="str">
        <f>HYPERLINK("https://drive.google.com/file/d/1bpvBaP8jR9rcyZRqsWi9MP_D-eIPlOFO/view?usp=drivesdk","SLAMET EKO SUDIRMAN, SP")</f>
        <v>SLAMET EKO SUDIRMAN, SP</v>
      </c>
      <c r="L1167" s="4" t="s">
        <v>6849</v>
      </c>
    </row>
    <row r="1168">
      <c r="A1168" s="3">
        <v>44446.41792133102</v>
      </c>
      <c r="B1168" s="4" t="s">
        <v>6856</v>
      </c>
      <c r="C1168" s="4" t="s">
        <v>6857</v>
      </c>
      <c r="D1168" s="5" t="s">
        <v>6858</v>
      </c>
      <c r="E1168" s="4" t="s">
        <v>5</v>
      </c>
      <c r="F1168" s="4" t="s">
        <v>187</v>
      </c>
      <c r="H1168" s="4" t="s">
        <v>195</v>
      </c>
      <c r="I1168" s="4" t="s">
        <v>6859</v>
      </c>
      <c r="J1168" s="6" t="s">
        <v>6860</v>
      </c>
      <c r="K1168" s="7" t="str">
        <f>HYPERLINK("https://drive.google.com/file/d/1k_U15Jd3sZdUwEpfhEIdM8q51oXqWCzv/view?usp=drivesdk","ASMUNI")</f>
        <v>ASMUNI</v>
      </c>
      <c r="L1168" s="4" t="s">
        <v>6849</v>
      </c>
    </row>
    <row r="1169">
      <c r="A1169" s="3">
        <v>44446.41821372685</v>
      </c>
      <c r="B1169" s="4" t="s">
        <v>6861</v>
      </c>
      <c r="C1169" s="4" t="s">
        <v>6862</v>
      </c>
      <c r="D1169" s="5" t="s">
        <v>6863</v>
      </c>
      <c r="E1169" s="4" t="s">
        <v>6</v>
      </c>
      <c r="G1169" s="4" t="s">
        <v>282</v>
      </c>
      <c r="H1169" s="4" t="s">
        <v>6864</v>
      </c>
      <c r="I1169" s="4" t="s">
        <v>6865</v>
      </c>
      <c r="J1169" s="6" t="s">
        <v>6866</v>
      </c>
      <c r="K1169" s="7" t="str">
        <f>HYPERLINK("https://drive.google.com/file/d/19GaIrp_ZEot-IbeXjHQh6fCnncas12r3/view?usp=drivesdk","RUSLAN")</f>
        <v>RUSLAN</v>
      </c>
      <c r="L1169" s="4" t="s">
        <v>6849</v>
      </c>
    </row>
    <row r="1170">
      <c r="A1170" s="3">
        <v>44446.418215300924</v>
      </c>
      <c r="B1170" s="4" t="s">
        <v>6867</v>
      </c>
      <c r="C1170" s="4" t="s">
        <v>6868</v>
      </c>
      <c r="D1170" s="5" t="s">
        <v>6869</v>
      </c>
      <c r="E1170" s="4" t="s">
        <v>6</v>
      </c>
      <c r="G1170" s="4" t="s">
        <v>6870</v>
      </c>
      <c r="H1170" s="4" t="s">
        <v>6871</v>
      </c>
      <c r="I1170" s="4" t="s">
        <v>6872</v>
      </c>
      <c r="J1170" s="6" t="s">
        <v>6873</v>
      </c>
      <c r="K1170" s="7" t="str">
        <f>HYPERLINK("https://drive.google.com/file/d/1-YFopBmvCSHZWUQjZ2Zx8iDQHtEZt5uZ/view?usp=drivesdk","Hariyani,SP")</f>
        <v>Hariyani,SP</v>
      </c>
      <c r="L1170" s="4" t="s">
        <v>6849</v>
      </c>
    </row>
    <row r="1171">
      <c r="A1171" s="3">
        <v>44446.418265671295</v>
      </c>
      <c r="B1171" s="4" t="s">
        <v>6874</v>
      </c>
      <c r="C1171" s="4" t="s">
        <v>6875</v>
      </c>
      <c r="D1171" s="5" t="s">
        <v>6876</v>
      </c>
      <c r="E1171" s="4" t="s">
        <v>5</v>
      </c>
      <c r="F1171" s="4" t="s">
        <v>6877</v>
      </c>
      <c r="I1171" s="4" t="s">
        <v>6878</v>
      </c>
      <c r="J1171" s="6" t="s">
        <v>6879</v>
      </c>
      <c r="K1171" s="7" t="str">
        <f>HYPERLINK("https://drive.google.com/file/d/1HudMaxMTlChaVk30urxh_Mz4pmzmKcG7/view?usp=drivesdk","Winarno")</f>
        <v>Winarno</v>
      </c>
      <c r="L1171" s="4" t="s">
        <v>6849</v>
      </c>
    </row>
    <row r="1172">
      <c r="A1172" s="3">
        <v>44446.41827571759</v>
      </c>
      <c r="B1172" s="4" t="s">
        <v>6880</v>
      </c>
      <c r="C1172" s="4" t="s">
        <v>6881</v>
      </c>
      <c r="D1172" s="5" t="s">
        <v>6882</v>
      </c>
      <c r="E1172" s="4" t="s">
        <v>5</v>
      </c>
      <c r="F1172" s="4" t="s">
        <v>70</v>
      </c>
      <c r="H1172" s="4" t="s">
        <v>3993</v>
      </c>
      <c r="I1172" s="4" t="s">
        <v>6883</v>
      </c>
      <c r="J1172" s="6" t="s">
        <v>6884</v>
      </c>
      <c r="K1172" s="7" t="str">
        <f>HYPERLINK("https://drive.google.com/file/d/1gihItsHES_JVOW8nyXGoy305C6vXyhBW/view?usp=drivesdk","SYARIFUDDIN, S.ST")</f>
        <v>SYARIFUDDIN, S.ST</v>
      </c>
      <c r="L1172" s="4" t="s">
        <v>6849</v>
      </c>
    </row>
    <row r="1173">
      <c r="A1173" s="3">
        <v>44446.41834653935</v>
      </c>
      <c r="B1173" s="4" t="s">
        <v>6885</v>
      </c>
      <c r="C1173" s="4" t="s">
        <v>6886</v>
      </c>
      <c r="D1173" s="5" t="s">
        <v>6887</v>
      </c>
      <c r="E1173" s="4" t="s">
        <v>6</v>
      </c>
      <c r="F1173" s="4" t="s">
        <v>222</v>
      </c>
      <c r="G1173" s="4" t="s">
        <v>222</v>
      </c>
      <c r="H1173" s="4" t="s">
        <v>222</v>
      </c>
      <c r="I1173" s="4" t="s">
        <v>6888</v>
      </c>
      <c r="J1173" s="6" t="s">
        <v>6889</v>
      </c>
      <c r="K1173" s="7" t="str">
        <f>HYPERLINK("https://drive.google.com/file/d/1noILTWQruGiM677UajTQo74QLB1sFwhs/view?usp=drivesdk","Wikanti hartati ")</f>
        <v>Wikanti hartati </v>
      </c>
      <c r="L1173" s="4" t="s">
        <v>6849</v>
      </c>
    </row>
    <row r="1174">
      <c r="A1174" s="3">
        <v>44446.41842918981</v>
      </c>
      <c r="B1174" s="4" t="s">
        <v>6890</v>
      </c>
      <c r="C1174" s="4" t="s">
        <v>6891</v>
      </c>
      <c r="D1174" s="5" t="s">
        <v>6892</v>
      </c>
      <c r="E1174" s="4" t="s">
        <v>5</v>
      </c>
      <c r="F1174" s="4" t="s">
        <v>6893</v>
      </c>
      <c r="H1174" s="4" t="s">
        <v>6894</v>
      </c>
      <c r="I1174" s="4" t="s">
        <v>6895</v>
      </c>
      <c r="J1174" s="6" t="s">
        <v>6896</v>
      </c>
      <c r="K1174" s="7" t="str">
        <f>HYPERLINK("https://drive.google.com/file/d/1KGCMEmlssyImNJa0HrrerI5okdUhq7uS/view?usp=drivesdk","Ir. Tanti palupi, MP")</f>
        <v>Ir. Tanti palupi, MP</v>
      </c>
      <c r="L1174" s="4" t="s">
        <v>6849</v>
      </c>
    </row>
    <row r="1175">
      <c r="A1175" s="3">
        <v>44446.418451944446</v>
      </c>
      <c r="B1175" s="4" t="s">
        <v>6897</v>
      </c>
      <c r="C1175" s="4" t="s">
        <v>6898</v>
      </c>
      <c r="D1175" s="5" t="s">
        <v>6899</v>
      </c>
      <c r="E1175" s="4" t="s">
        <v>6</v>
      </c>
      <c r="G1175" s="4" t="s">
        <v>92</v>
      </c>
      <c r="I1175" s="4" t="s">
        <v>6900</v>
      </c>
      <c r="J1175" s="6" t="s">
        <v>6901</v>
      </c>
      <c r="K1175" s="7" t="str">
        <f>HYPERLINK("https://drive.google.com/file/d/1VFZppMQ_tYTlNJdLOtJN6N_YksAyoOnQ/view?usp=drivesdk","Ali Sodikin")</f>
        <v>Ali Sodikin</v>
      </c>
      <c r="L1175" s="4" t="s">
        <v>6849</v>
      </c>
    </row>
    <row r="1176">
      <c r="A1176" s="3">
        <v>44446.41854608797</v>
      </c>
      <c r="B1176" s="4" t="s">
        <v>6902</v>
      </c>
      <c r="C1176" s="4" t="s">
        <v>6903</v>
      </c>
      <c r="D1176" s="5" t="s">
        <v>6904</v>
      </c>
      <c r="E1176" s="4" t="s">
        <v>5</v>
      </c>
      <c r="F1176" s="4" t="s">
        <v>15</v>
      </c>
      <c r="H1176" s="4" t="s">
        <v>6905</v>
      </c>
      <c r="I1176" s="4" t="s">
        <v>6906</v>
      </c>
      <c r="J1176" s="6" t="s">
        <v>6907</v>
      </c>
      <c r="K1176" s="7" t="str">
        <f>HYPERLINK("https://drive.google.com/file/d/1EGeE5tMJIAboMKQVndIHqmbXN37TEQpV/view?usp=drivesdk","MASEDI SUGIANTONO ")</f>
        <v>MASEDI SUGIANTONO </v>
      </c>
      <c r="L1176" s="4" t="s">
        <v>6849</v>
      </c>
    </row>
    <row r="1177">
      <c r="A1177" s="3">
        <v>44446.418757962965</v>
      </c>
      <c r="B1177" s="4" t="s">
        <v>6908</v>
      </c>
      <c r="C1177" s="4" t="s">
        <v>6909</v>
      </c>
      <c r="D1177" s="5" t="s">
        <v>6910</v>
      </c>
      <c r="E1177" s="4" t="s">
        <v>5</v>
      </c>
      <c r="F1177" s="4" t="s">
        <v>15</v>
      </c>
      <c r="H1177" s="4" t="s">
        <v>6911</v>
      </c>
      <c r="I1177" s="4" t="s">
        <v>6912</v>
      </c>
      <c r="J1177" s="6" t="s">
        <v>6913</v>
      </c>
      <c r="K1177" s="7" t="str">
        <f>HYPERLINK("https://drive.google.com/file/d/1O4SC-khnSe9FEEBSazdh8ADXt3pXfOoa/view?usp=drivesdk","Moch Choirur Rosidin, SP")</f>
        <v>Moch Choirur Rosidin, SP</v>
      </c>
      <c r="L1177" s="4" t="s">
        <v>6914</v>
      </c>
    </row>
    <row r="1178">
      <c r="A1178" s="3">
        <v>44446.418799872685</v>
      </c>
      <c r="B1178" s="4" t="s">
        <v>6915</v>
      </c>
      <c r="C1178" s="4" t="s">
        <v>6916</v>
      </c>
      <c r="D1178" s="5" t="s">
        <v>6917</v>
      </c>
      <c r="E1178" s="4" t="s">
        <v>5</v>
      </c>
      <c r="F1178" s="4" t="s">
        <v>70</v>
      </c>
      <c r="H1178" s="4" t="s">
        <v>6918</v>
      </c>
      <c r="I1178" s="4" t="s">
        <v>6919</v>
      </c>
      <c r="J1178" s="6" t="s">
        <v>6920</v>
      </c>
      <c r="K1178" s="7" t="str">
        <f>HYPERLINK("https://drive.google.com/file/d/1MhNSCw9hqoKb6EhYyfg0JmbbrCqBHcQB/view?usp=drivesdk","MAULIDYA FAJRIN")</f>
        <v>MAULIDYA FAJRIN</v>
      </c>
      <c r="L1178" s="4" t="s">
        <v>6914</v>
      </c>
    </row>
    <row r="1179">
      <c r="A1179" s="3">
        <v>44446.418825243054</v>
      </c>
      <c r="B1179" s="4" t="s">
        <v>6921</v>
      </c>
      <c r="C1179" s="4" t="s">
        <v>6922</v>
      </c>
      <c r="D1179" s="5" t="s">
        <v>6923</v>
      </c>
      <c r="E1179" s="4" t="s">
        <v>5</v>
      </c>
      <c r="F1179" s="4" t="s">
        <v>70</v>
      </c>
      <c r="H1179" s="4" t="s">
        <v>6924</v>
      </c>
      <c r="I1179" s="4" t="s">
        <v>6925</v>
      </c>
      <c r="J1179" s="6" t="s">
        <v>6926</v>
      </c>
      <c r="K1179" s="7" t="str">
        <f>HYPERLINK("https://drive.google.com/file/d/1vgD7Ixi0Fq8zG3upwyle7HFjbaZYz6b_/view?usp=drivesdk","ITA MARZATI, S.Pt")</f>
        <v>ITA MARZATI, S.Pt</v>
      </c>
      <c r="L1179" s="4" t="s">
        <v>6914</v>
      </c>
    </row>
    <row r="1180">
      <c r="A1180" s="3">
        <v>44446.41891457176</v>
      </c>
      <c r="B1180" s="4" t="s">
        <v>6927</v>
      </c>
      <c r="C1180" s="4" t="s">
        <v>6928</v>
      </c>
      <c r="D1180" s="5" t="s">
        <v>6929</v>
      </c>
      <c r="E1180" s="4" t="s">
        <v>5</v>
      </c>
      <c r="F1180" s="4" t="s">
        <v>70</v>
      </c>
      <c r="H1180" s="4" t="s">
        <v>222</v>
      </c>
      <c r="I1180" s="4" t="s">
        <v>6930</v>
      </c>
      <c r="J1180" s="6" t="s">
        <v>6931</v>
      </c>
      <c r="K1180" s="7" t="str">
        <f>HYPERLINK("https://drive.google.com/file/d/1PUjxdOh4bqVuiwmQ8YQUZX7EerWX1qRa/view?usp=drivesdk","RATNA FADILAH CATUR BUDIATI")</f>
        <v>RATNA FADILAH CATUR BUDIATI</v>
      </c>
      <c r="L1180" s="4" t="s">
        <v>6914</v>
      </c>
    </row>
    <row r="1181">
      <c r="A1181" s="3">
        <v>44446.418914548616</v>
      </c>
      <c r="B1181" s="4" t="s">
        <v>6932</v>
      </c>
      <c r="C1181" s="4" t="s">
        <v>6933</v>
      </c>
      <c r="D1181" s="5" t="s">
        <v>6934</v>
      </c>
      <c r="E1181" s="4" t="s">
        <v>5</v>
      </c>
      <c r="F1181" s="4" t="s">
        <v>70</v>
      </c>
      <c r="H1181" s="4" t="s">
        <v>6935</v>
      </c>
      <c r="I1181" s="4" t="s">
        <v>6936</v>
      </c>
      <c r="J1181" s="6" t="s">
        <v>6937</v>
      </c>
      <c r="K1181" s="7" t="str">
        <f>HYPERLINK("https://drive.google.com/file/d/1D0vSnpADGDuScZCh3-U6B3AR18IOprTA/view?usp=drivesdk","HERDI")</f>
        <v>HERDI</v>
      </c>
      <c r="L1181" s="4" t="s">
        <v>6914</v>
      </c>
    </row>
    <row r="1182">
      <c r="A1182" s="3">
        <v>44446.41894142361</v>
      </c>
      <c r="B1182" s="4" t="s">
        <v>6938</v>
      </c>
      <c r="C1182" s="4" t="s">
        <v>6939</v>
      </c>
      <c r="D1182" s="5" t="s">
        <v>6940</v>
      </c>
      <c r="E1182" s="4" t="s">
        <v>6</v>
      </c>
      <c r="G1182" s="4" t="s">
        <v>92</v>
      </c>
      <c r="H1182" s="4" t="s">
        <v>6941</v>
      </c>
      <c r="I1182" s="4" t="s">
        <v>6942</v>
      </c>
      <c r="J1182" s="6" t="s">
        <v>6943</v>
      </c>
      <c r="K1182" s="7" t="str">
        <f>HYPERLINK("https://drive.google.com/file/d/1vp3xGn6WOIywDyn9Olpin49c7chN_sJr/view?usp=drivesdk","Heri Susanto S.E")</f>
        <v>Heri Susanto S.E</v>
      </c>
      <c r="L1182" s="4" t="s">
        <v>6914</v>
      </c>
    </row>
    <row r="1183">
      <c r="A1183" s="3">
        <v>44446.418944791665</v>
      </c>
      <c r="B1183" s="4" t="s">
        <v>6944</v>
      </c>
      <c r="C1183" s="4" t="s">
        <v>6945</v>
      </c>
      <c r="D1183" s="5" t="s">
        <v>6946</v>
      </c>
      <c r="E1183" s="4" t="s">
        <v>5</v>
      </c>
      <c r="F1183" s="4" t="s">
        <v>15</v>
      </c>
      <c r="H1183" s="4" t="s">
        <v>6947</v>
      </c>
      <c r="I1183" s="4" t="s">
        <v>6948</v>
      </c>
      <c r="J1183" s="6" t="s">
        <v>6949</v>
      </c>
      <c r="K1183" s="7" t="str">
        <f>HYPERLINK("https://drive.google.com/file/d/128VIRRvO3j-oaADr2e4ZKXwehrJmt2Ql/view?usp=drivesdk","Achmad Cholil, SP")</f>
        <v>Achmad Cholil, SP</v>
      </c>
      <c r="L1183" s="4" t="s">
        <v>6950</v>
      </c>
    </row>
    <row r="1184">
      <c r="A1184" s="3">
        <v>44446.41896394676</v>
      </c>
      <c r="B1184" s="4" t="s">
        <v>6951</v>
      </c>
      <c r="C1184" s="4" t="s">
        <v>6952</v>
      </c>
      <c r="D1184" s="5" t="s">
        <v>6953</v>
      </c>
      <c r="E1184" s="4" t="s">
        <v>6</v>
      </c>
      <c r="G1184" s="4" t="s">
        <v>92</v>
      </c>
      <c r="H1184" s="4" t="s">
        <v>6954</v>
      </c>
      <c r="I1184" s="4" t="s">
        <v>6955</v>
      </c>
      <c r="J1184" s="6" t="s">
        <v>6956</v>
      </c>
      <c r="K1184" s="7" t="str">
        <f>HYPERLINK("https://drive.google.com/file/d/1exx8vmHPyRXlvHgO2sMTypyfIGQpq-UD/view?usp=drivesdk","Aryonaldo")</f>
        <v>Aryonaldo</v>
      </c>
      <c r="L1184" s="4" t="s">
        <v>6950</v>
      </c>
    </row>
    <row r="1185">
      <c r="A1185" s="3">
        <v>44446.418987881945</v>
      </c>
      <c r="B1185" s="4" t="s">
        <v>6957</v>
      </c>
      <c r="C1185" s="4" t="s">
        <v>6958</v>
      </c>
      <c r="D1185" s="5" t="s">
        <v>6959</v>
      </c>
      <c r="E1185" s="4" t="s">
        <v>5</v>
      </c>
      <c r="F1185" s="4" t="s">
        <v>6960</v>
      </c>
      <c r="H1185" s="4" t="s">
        <v>6961</v>
      </c>
      <c r="I1185" s="4" t="s">
        <v>6962</v>
      </c>
      <c r="J1185" s="6" t="s">
        <v>6963</v>
      </c>
      <c r="K1185" s="7" t="str">
        <f>HYPERLINK("https://drive.google.com/file/d/1_wclkhIphRhWzIpYAOUpm-Gl02tBoO2Y/view?usp=drivesdk","JAUHAR MANIKAM, SP.,MM")</f>
        <v>JAUHAR MANIKAM, SP.,MM</v>
      </c>
      <c r="L1185" s="4" t="s">
        <v>6914</v>
      </c>
    </row>
    <row r="1186">
      <c r="A1186" s="3">
        <v>44446.419023877315</v>
      </c>
      <c r="B1186" s="4" t="s">
        <v>6964</v>
      </c>
      <c r="C1186" s="4" t="s">
        <v>6965</v>
      </c>
      <c r="D1186" s="5" t="s">
        <v>6966</v>
      </c>
      <c r="E1186" s="4" t="s">
        <v>5</v>
      </c>
      <c r="F1186" s="4" t="s">
        <v>70</v>
      </c>
      <c r="I1186" s="4" t="s">
        <v>6967</v>
      </c>
      <c r="J1186" s="6" t="s">
        <v>6968</v>
      </c>
      <c r="K1186" s="7" t="str">
        <f>HYPERLINK("https://drive.google.com/file/d/1H7ywJGOU3wpVEiuQ28gA33CCwrzUXPGg/view?usp=drivesdk","MARIA CHORELIN SPt")</f>
        <v>MARIA CHORELIN SPt</v>
      </c>
      <c r="L1186" s="4" t="s">
        <v>6914</v>
      </c>
    </row>
    <row r="1187">
      <c r="A1187" s="3">
        <v>44446.419032060185</v>
      </c>
      <c r="B1187" s="4" t="s">
        <v>6969</v>
      </c>
      <c r="C1187" s="4" t="s">
        <v>6970</v>
      </c>
      <c r="D1187" s="5" t="s">
        <v>6971</v>
      </c>
      <c r="E1187" s="4" t="s">
        <v>5</v>
      </c>
      <c r="F1187" s="4" t="s">
        <v>4171</v>
      </c>
      <c r="H1187" s="4" t="s">
        <v>166</v>
      </c>
      <c r="I1187" s="4" t="s">
        <v>6972</v>
      </c>
      <c r="J1187" s="6" t="s">
        <v>6973</v>
      </c>
      <c r="K1187" s="7" t="str">
        <f>HYPERLINK("https://drive.google.com/file/d/1oJPJEQxtmCoJ6VVuaSm1dfWoBqw3d25W/view?usp=drivesdk","Alin Ali Muhyidin ZA")</f>
        <v>Alin Ali Muhyidin ZA</v>
      </c>
      <c r="L1187" s="4" t="s">
        <v>6914</v>
      </c>
    </row>
    <row r="1188">
      <c r="A1188" s="3">
        <v>44446.41906659723</v>
      </c>
      <c r="B1188" s="4" t="s">
        <v>6974</v>
      </c>
      <c r="C1188" s="4" t="s">
        <v>4099</v>
      </c>
      <c r="D1188" s="5" t="s">
        <v>4100</v>
      </c>
      <c r="E1188" s="4" t="s">
        <v>5</v>
      </c>
      <c r="F1188" s="4" t="s">
        <v>1364</v>
      </c>
      <c r="H1188" s="4" t="s">
        <v>6975</v>
      </c>
      <c r="I1188" s="4" t="s">
        <v>6976</v>
      </c>
      <c r="J1188" s="6" t="s">
        <v>6977</v>
      </c>
      <c r="K1188" s="7" t="str">
        <f>HYPERLINK("https://drive.google.com/file/d/1O5MmeAN5aWmze9yNm88atPVIZOWyjiFA/view?usp=drivesdk","SYAH RIA REZA,.SP, MM")</f>
        <v>SYAH RIA REZA,.SP, MM</v>
      </c>
      <c r="L1188" s="4" t="s">
        <v>6914</v>
      </c>
    </row>
    <row r="1189">
      <c r="A1189" s="3">
        <v>44446.419092337965</v>
      </c>
      <c r="B1189" s="4" t="s">
        <v>6978</v>
      </c>
      <c r="C1189" s="4" t="s">
        <v>6979</v>
      </c>
      <c r="D1189" s="5" t="s">
        <v>6980</v>
      </c>
      <c r="E1189" s="4" t="s">
        <v>5</v>
      </c>
      <c r="F1189" s="4" t="s">
        <v>15</v>
      </c>
      <c r="H1189" s="4" t="s">
        <v>6981</v>
      </c>
      <c r="I1189" s="4" t="s">
        <v>6982</v>
      </c>
      <c r="J1189" s="6" t="s">
        <v>6983</v>
      </c>
      <c r="K1189" s="7" t="str">
        <f>HYPERLINK("https://drive.google.com/file/d/1_imUQ9NwsJz90fG--29T-q3rZHt5N4gX/view?usp=drivesdk","Firman Abdul Aziz, S.TP")</f>
        <v>Firman Abdul Aziz, S.TP</v>
      </c>
      <c r="L1189" s="4" t="s">
        <v>6914</v>
      </c>
    </row>
    <row r="1190">
      <c r="A1190" s="3">
        <v>44446.419127581015</v>
      </c>
      <c r="B1190" s="4" t="s">
        <v>6984</v>
      </c>
      <c r="C1190" s="4" t="s">
        <v>6985</v>
      </c>
      <c r="D1190" s="5" t="s">
        <v>6986</v>
      </c>
      <c r="E1190" s="4" t="s">
        <v>5</v>
      </c>
      <c r="F1190" s="4" t="s">
        <v>15</v>
      </c>
      <c r="H1190" s="4" t="s">
        <v>6987</v>
      </c>
      <c r="I1190" s="4" t="s">
        <v>6988</v>
      </c>
      <c r="J1190" s="6" t="s">
        <v>6989</v>
      </c>
      <c r="K1190" s="7" t="str">
        <f>HYPERLINK("https://drive.google.com/file/d/1Jp92YJ-uBX4ZNrYx9t9nUhdz414KjzpB/view?usp=drivesdk","Roland Hutadjulu, SP, MM")</f>
        <v>Roland Hutadjulu, SP, MM</v>
      </c>
      <c r="L1190" s="4" t="s">
        <v>6914</v>
      </c>
    </row>
    <row r="1191">
      <c r="A1191" s="3">
        <v>44446.41919561343</v>
      </c>
      <c r="B1191" s="4" t="s">
        <v>5636</v>
      </c>
      <c r="C1191" s="4" t="s">
        <v>5637</v>
      </c>
      <c r="D1191" s="5" t="s">
        <v>5638</v>
      </c>
      <c r="E1191" s="4" t="s">
        <v>6</v>
      </c>
      <c r="G1191" s="4" t="s">
        <v>92</v>
      </c>
      <c r="H1191" s="4" t="s">
        <v>6990</v>
      </c>
      <c r="I1191" s="4" t="s">
        <v>6991</v>
      </c>
      <c r="J1191" s="6" t="s">
        <v>6992</v>
      </c>
      <c r="K1191" s="7" t="str">
        <f>HYPERLINK("https://drive.google.com/file/d/19FWYjcsIEpg8wZrE6XE-F1rb8s8CuFzF/view?usp=drivesdk","GONDO SUWARNO")</f>
        <v>GONDO SUWARNO</v>
      </c>
      <c r="L1191" s="4" t="s">
        <v>6914</v>
      </c>
    </row>
    <row r="1192">
      <c r="A1192" s="3">
        <v>44446.41927221065</v>
      </c>
      <c r="B1192" s="4" t="s">
        <v>6993</v>
      </c>
      <c r="C1192" s="4" t="s">
        <v>6994</v>
      </c>
      <c r="D1192" s="5" t="s">
        <v>6995</v>
      </c>
      <c r="E1192" s="4" t="s">
        <v>5</v>
      </c>
      <c r="F1192" s="4" t="s">
        <v>31</v>
      </c>
      <c r="H1192" s="4" t="s">
        <v>6996</v>
      </c>
      <c r="I1192" s="4" t="s">
        <v>6997</v>
      </c>
      <c r="J1192" s="6" t="s">
        <v>6998</v>
      </c>
      <c r="K1192" s="7" t="str">
        <f>HYPERLINK("https://drive.google.com/file/d/1v5sZTxgV759w0ue6YKRXIMY9w_JDqWAD/view?usp=drivesdk","Akri Eko Yulianto, S.E., S.T.P, M.Si")</f>
        <v>Akri Eko Yulianto, S.E., S.T.P, M.Si</v>
      </c>
      <c r="L1192" s="4" t="s">
        <v>6950</v>
      </c>
    </row>
    <row r="1193">
      <c r="A1193" s="3">
        <v>44446.41929471065</v>
      </c>
      <c r="B1193" s="4" t="s">
        <v>6999</v>
      </c>
      <c r="C1193" s="4" t="s">
        <v>7000</v>
      </c>
      <c r="D1193" s="5" t="s">
        <v>7001</v>
      </c>
      <c r="E1193" s="4" t="s">
        <v>5</v>
      </c>
      <c r="F1193" s="4" t="s">
        <v>70</v>
      </c>
      <c r="H1193" s="4" t="s">
        <v>6853</v>
      </c>
      <c r="I1193" s="4" t="s">
        <v>7002</v>
      </c>
      <c r="J1193" s="6" t="s">
        <v>7003</v>
      </c>
      <c r="K1193" s="7" t="str">
        <f>HYPERLINK("https://drive.google.com/file/d/1EHSJjWNRPg6slbYCiy90ibo2BWmMmaBP/view?usp=drivesdk","AKHWAN PRIYANTO, SP")</f>
        <v>AKHWAN PRIYANTO, SP</v>
      </c>
      <c r="L1193" s="4" t="s">
        <v>6950</v>
      </c>
    </row>
    <row r="1194">
      <c r="A1194" s="3">
        <v>44446.419378391205</v>
      </c>
      <c r="B1194" s="4" t="s">
        <v>7004</v>
      </c>
      <c r="C1194" s="4" t="s">
        <v>7005</v>
      </c>
      <c r="D1194" s="5" t="s">
        <v>7006</v>
      </c>
      <c r="E1194" s="4" t="s">
        <v>5</v>
      </c>
      <c r="F1194" s="4" t="s">
        <v>70</v>
      </c>
      <c r="H1194" s="4" t="s">
        <v>7007</v>
      </c>
      <c r="I1194" s="4" t="s">
        <v>7008</v>
      </c>
      <c r="J1194" s="6" t="s">
        <v>7009</v>
      </c>
      <c r="K1194" s="7" t="str">
        <f>HYPERLINK("https://drive.google.com/file/d/1lC3F2GLSjKQ0tf7CuvR4DBYZZjaFBnAe/view?usp=drivesdk","SUMARYATI SPt")</f>
        <v>SUMARYATI SPt</v>
      </c>
      <c r="L1194" s="4" t="s">
        <v>6950</v>
      </c>
    </row>
    <row r="1195">
      <c r="A1195" s="3">
        <v>44446.4194271875</v>
      </c>
      <c r="B1195" s="4" t="s">
        <v>7010</v>
      </c>
      <c r="C1195" s="4" t="s">
        <v>7011</v>
      </c>
      <c r="D1195" s="5" t="s">
        <v>7012</v>
      </c>
      <c r="E1195" s="4" t="s">
        <v>5</v>
      </c>
      <c r="F1195" s="4" t="s">
        <v>15</v>
      </c>
      <c r="H1195" s="4" t="s">
        <v>7013</v>
      </c>
      <c r="I1195" s="4" t="s">
        <v>7014</v>
      </c>
      <c r="J1195" s="6" t="s">
        <v>7015</v>
      </c>
      <c r="K1195" s="7" t="str">
        <f>HYPERLINK("https://drive.google.com/file/d/1OYGCUle3nUciZ851F34PqDaAKdKAJEgl/view?usp=drivesdk","SANGRANI ANNISA DEWI, S.P.")</f>
        <v>SANGRANI ANNISA DEWI, S.P.</v>
      </c>
      <c r="L1195" s="4" t="s">
        <v>6950</v>
      </c>
    </row>
    <row r="1196">
      <c r="A1196" s="3">
        <v>44446.419427430556</v>
      </c>
      <c r="B1196" s="4" t="s">
        <v>7016</v>
      </c>
      <c r="C1196" s="4" t="s">
        <v>7017</v>
      </c>
      <c r="D1196" s="5" t="s">
        <v>7018</v>
      </c>
      <c r="E1196" s="4" t="s">
        <v>5</v>
      </c>
      <c r="F1196" s="4" t="s">
        <v>70</v>
      </c>
      <c r="H1196" s="4" t="s">
        <v>7019</v>
      </c>
      <c r="I1196" s="4" t="s">
        <v>7020</v>
      </c>
      <c r="J1196" s="6" t="s">
        <v>7021</v>
      </c>
      <c r="K1196" s="7" t="str">
        <f>HYPERLINK("https://drive.google.com/file/d/1CmSO5VzLEIgbnYkCrtb7_MTf0xbxb_3N/view?usp=drivesdk","Kristian Widya Sutrisna,S.P.")</f>
        <v>Kristian Widya Sutrisna,S.P.</v>
      </c>
      <c r="L1196" s="4" t="s">
        <v>6950</v>
      </c>
    </row>
    <row r="1197">
      <c r="A1197" s="3">
        <v>44446.41943001158</v>
      </c>
      <c r="B1197" s="4" t="s">
        <v>7022</v>
      </c>
      <c r="C1197" s="4" t="s">
        <v>7023</v>
      </c>
      <c r="D1197" s="5" t="s">
        <v>7024</v>
      </c>
      <c r="E1197" s="4" t="s">
        <v>5</v>
      </c>
      <c r="F1197" s="4" t="s">
        <v>70</v>
      </c>
      <c r="H1197" s="4" t="s">
        <v>7025</v>
      </c>
      <c r="I1197" s="4" t="s">
        <v>7026</v>
      </c>
      <c r="J1197" s="6" t="s">
        <v>7027</v>
      </c>
      <c r="K1197" s="7" t="str">
        <f>HYPERLINK("https://drive.google.com/file/d/1dybY7pHu4kPioBFCoTAWBHVBVE8j07Q4/view?usp=drivesdk","YOHANA, SP")</f>
        <v>YOHANA, SP</v>
      </c>
      <c r="L1197" s="4" t="s">
        <v>6950</v>
      </c>
    </row>
    <row r="1198">
      <c r="A1198" s="3">
        <v>44446.41943072916</v>
      </c>
      <c r="B1198" s="4" t="s">
        <v>7028</v>
      </c>
      <c r="C1198" s="4" t="s">
        <v>7029</v>
      </c>
      <c r="D1198" s="5" t="s">
        <v>7030</v>
      </c>
      <c r="E1198" s="4" t="s">
        <v>5</v>
      </c>
      <c r="F1198" s="4" t="s">
        <v>70</v>
      </c>
      <c r="H1198" s="4" t="s">
        <v>7031</v>
      </c>
      <c r="I1198" s="4" t="s">
        <v>7032</v>
      </c>
      <c r="J1198" s="6" t="s">
        <v>7033</v>
      </c>
      <c r="K1198" s="7" t="str">
        <f>HYPERLINK("https://drive.google.com/file/d/1jNPSJLmyp8AvllAbhTHC7aMJOB7X7YeY/view?usp=drivesdk","CHOIRUL ISNAINI ")</f>
        <v>CHOIRUL ISNAINI </v>
      </c>
      <c r="L1198" s="4" t="s">
        <v>6950</v>
      </c>
    </row>
    <row r="1199">
      <c r="A1199" s="3">
        <v>44446.419520752315</v>
      </c>
      <c r="B1199" s="4" t="s">
        <v>7034</v>
      </c>
      <c r="C1199" s="4" t="s">
        <v>7035</v>
      </c>
      <c r="D1199" s="5" t="s">
        <v>7036</v>
      </c>
      <c r="E1199" s="4" t="s">
        <v>6</v>
      </c>
      <c r="G1199" s="4" t="s">
        <v>122</v>
      </c>
      <c r="H1199" s="4" t="s">
        <v>7037</v>
      </c>
      <c r="I1199" s="4" t="s">
        <v>7038</v>
      </c>
      <c r="J1199" s="6" t="s">
        <v>7039</v>
      </c>
      <c r="K1199" s="7" t="str">
        <f>HYPERLINK("https://drive.google.com/file/d/1i3_06YsumqRvnPePSbUnaW-5plbjfGb6/view?usp=drivesdk","Salfi")</f>
        <v>Salfi</v>
      </c>
      <c r="L1199" s="4" t="s">
        <v>6950</v>
      </c>
    </row>
    <row r="1200">
      <c r="A1200" s="3">
        <v>44446.419547847225</v>
      </c>
      <c r="B1200" s="4" t="s">
        <v>6927</v>
      </c>
      <c r="C1200" s="4" t="s">
        <v>6928</v>
      </c>
      <c r="D1200" s="5" t="s">
        <v>6929</v>
      </c>
      <c r="E1200" s="4" t="s">
        <v>5</v>
      </c>
      <c r="F1200" s="4" t="s">
        <v>70</v>
      </c>
      <c r="H1200" s="4">
        <v>0.0</v>
      </c>
      <c r="I1200" s="4" t="s">
        <v>7040</v>
      </c>
      <c r="J1200" s="6" t="s">
        <v>7041</v>
      </c>
      <c r="K1200" s="7" t="str">
        <f>HYPERLINK("https://drive.google.com/file/d/1SpRi5F0R-hC0-soZBZGzTJOIQ0vg25Dt/view?usp=drivesdk","RATNA FADILAH CATUR BUDIATI")</f>
        <v>RATNA FADILAH CATUR BUDIATI</v>
      </c>
      <c r="L1200" s="4" t="s">
        <v>6950</v>
      </c>
    </row>
    <row r="1201">
      <c r="A1201" s="3">
        <v>44446.41955351851</v>
      </c>
      <c r="B1201" s="4" t="s">
        <v>7042</v>
      </c>
      <c r="C1201" s="4" t="s">
        <v>7043</v>
      </c>
      <c r="D1201" s="5" t="s">
        <v>7044</v>
      </c>
      <c r="E1201" s="4" t="s">
        <v>5</v>
      </c>
      <c r="F1201" s="4" t="s">
        <v>7045</v>
      </c>
      <c r="H1201" s="4" t="s">
        <v>7046</v>
      </c>
      <c r="I1201" s="4" t="s">
        <v>7047</v>
      </c>
      <c r="J1201" s="6" t="s">
        <v>7048</v>
      </c>
      <c r="K1201" s="7" t="str">
        <f>HYPERLINK("https://drive.google.com/file/d/1VYNqVMa9nZzJG9uCluObZz6MtpcOJuqI/view?usp=drivesdk","Ir. I Wayan Sudarma")</f>
        <v>Ir. I Wayan Sudarma</v>
      </c>
      <c r="L1201" s="4" t="s">
        <v>6950</v>
      </c>
    </row>
    <row r="1202">
      <c r="A1202" s="3">
        <v>44446.41966827546</v>
      </c>
      <c r="B1202" s="4" t="s">
        <v>7049</v>
      </c>
      <c r="C1202" s="4" t="s">
        <v>7050</v>
      </c>
      <c r="D1202" s="5" t="s">
        <v>7051</v>
      </c>
      <c r="E1202" s="4" t="s">
        <v>5</v>
      </c>
      <c r="F1202" s="4" t="s">
        <v>70</v>
      </c>
      <c r="H1202" s="4" t="s">
        <v>297</v>
      </c>
      <c r="I1202" s="4" t="s">
        <v>7052</v>
      </c>
      <c r="J1202" s="6" t="s">
        <v>7053</v>
      </c>
      <c r="K1202" s="7" t="str">
        <f>HYPERLINK("https://drive.google.com/file/d/1UscxEWvh1C774q89oz5BPH02nDkM-TfO/view?usp=drivesdk","PRASETYO UTOMO, SP")</f>
        <v>PRASETYO UTOMO, SP</v>
      </c>
      <c r="L1202" s="4" t="s">
        <v>6950</v>
      </c>
    </row>
    <row r="1203">
      <c r="A1203" s="3">
        <v>44446.419872928236</v>
      </c>
      <c r="B1203" s="4" t="s">
        <v>7054</v>
      </c>
      <c r="C1203" s="4" t="s">
        <v>7055</v>
      </c>
      <c r="D1203" s="5" t="s">
        <v>7056</v>
      </c>
      <c r="E1203" s="4" t="s">
        <v>5</v>
      </c>
      <c r="F1203" s="4" t="s">
        <v>70</v>
      </c>
      <c r="H1203" s="4" t="s">
        <v>7057</v>
      </c>
      <c r="I1203" s="4" t="s">
        <v>7058</v>
      </c>
      <c r="J1203" s="6" t="s">
        <v>7059</v>
      </c>
      <c r="K1203" s="7" t="str">
        <f>HYPERLINK("https://drive.google.com/file/d/1DXbOyY2LIraNnnVLcKRRD8JxQVXqrL3z/view?usp=drivesdk","SHOLEH UDIN AL GHIFARI")</f>
        <v>SHOLEH UDIN AL GHIFARI</v>
      </c>
      <c r="L1203" s="4" t="s">
        <v>6950</v>
      </c>
    </row>
    <row r="1204">
      <c r="A1204" s="3">
        <v>44446.41991678241</v>
      </c>
      <c r="B1204" s="4" t="s">
        <v>7060</v>
      </c>
      <c r="C1204" s="4" t="s">
        <v>7061</v>
      </c>
      <c r="D1204" s="5" t="s">
        <v>7062</v>
      </c>
      <c r="E1204" s="4" t="s">
        <v>5</v>
      </c>
      <c r="F1204" s="4" t="s">
        <v>70</v>
      </c>
      <c r="H1204" s="4" t="s">
        <v>297</v>
      </c>
      <c r="I1204" s="4" t="s">
        <v>7063</v>
      </c>
      <c r="J1204" s="6" t="s">
        <v>7064</v>
      </c>
      <c r="K1204" s="7" t="str">
        <f>HYPERLINK("https://drive.google.com/file/d/1bxBPcXEg6ud90ThxLCMzVfpFjbwIRPyH/view?usp=drivesdk","LUQMANUL HAKIM, SP")</f>
        <v>LUQMANUL HAKIM, SP</v>
      </c>
      <c r="L1204" s="4" t="s">
        <v>7065</v>
      </c>
    </row>
    <row r="1205">
      <c r="A1205" s="3">
        <v>44446.419999074074</v>
      </c>
      <c r="B1205" s="4" t="s">
        <v>7066</v>
      </c>
      <c r="C1205" s="4" t="s">
        <v>7067</v>
      </c>
      <c r="D1205" s="5" t="s">
        <v>7068</v>
      </c>
      <c r="E1205" s="4" t="s">
        <v>6</v>
      </c>
      <c r="G1205" s="4" t="s">
        <v>7069</v>
      </c>
      <c r="H1205" s="4" t="s">
        <v>48</v>
      </c>
      <c r="I1205" s="4" t="s">
        <v>7070</v>
      </c>
      <c r="J1205" s="6" t="s">
        <v>7071</v>
      </c>
      <c r="K1205" s="7" t="str">
        <f>HYPERLINK("https://drive.google.com/file/d/19zajlntwTBnfRfdo7vv38yY-AND7g-Jn/view?usp=drivesdk","Elsi Meliansari")</f>
        <v>Elsi Meliansari</v>
      </c>
      <c r="L1205" s="4" t="s">
        <v>7065</v>
      </c>
    </row>
    <row r="1206">
      <c r="A1206" s="3">
        <v>44446.42008443287</v>
      </c>
      <c r="B1206" s="4" t="s">
        <v>7072</v>
      </c>
      <c r="C1206" s="4" t="s">
        <v>7073</v>
      </c>
      <c r="D1206" s="5" t="s">
        <v>7074</v>
      </c>
      <c r="E1206" s="4" t="s">
        <v>5</v>
      </c>
      <c r="F1206" s="4" t="s">
        <v>31</v>
      </c>
      <c r="H1206" s="4" t="s">
        <v>222</v>
      </c>
      <c r="I1206" s="4" t="s">
        <v>7075</v>
      </c>
      <c r="J1206" s="6" t="s">
        <v>7076</v>
      </c>
      <c r="K1206" s="7" t="str">
        <f>HYPERLINK("https://drive.google.com/file/d/1jMFd2gE86vL4OlXzcxrSA94nSsrMqyb9/view?usp=drivesdk","Fajar Anggraeni, SP. M.Ling")</f>
        <v>Fajar Anggraeni, SP. M.Ling</v>
      </c>
      <c r="L1206" s="4" t="s">
        <v>7065</v>
      </c>
    </row>
    <row r="1207">
      <c r="A1207" s="3">
        <v>44446.420108136575</v>
      </c>
      <c r="B1207" s="4" t="s">
        <v>7077</v>
      </c>
      <c r="C1207" s="4" t="s">
        <v>7078</v>
      </c>
      <c r="D1207" s="5" t="s">
        <v>7079</v>
      </c>
      <c r="E1207" s="4" t="s">
        <v>5</v>
      </c>
      <c r="F1207" s="4" t="s">
        <v>70</v>
      </c>
      <c r="H1207" s="4" t="s">
        <v>7080</v>
      </c>
      <c r="I1207" s="4" t="s">
        <v>7081</v>
      </c>
      <c r="J1207" s="6" t="s">
        <v>7082</v>
      </c>
      <c r="K1207" s="7" t="str">
        <f>HYPERLINK("https://drive.google.com/file/d/1gwvywemLnJezR7en_nG7Weyi3pHis4gK/view?usp=drivesdk","Frengky Christian Ullu, S.Pt")</f>
        <v>Frengky Christian Ullu, S.Pt</v>
      </c>
      <c r="L1207" s="4" t="s">
        <v>7065</v>
      </c>
    </row>
    <row r="1208">
      <c r="A1208" s="3">
        <v>44446.42018178241</v>
      </c>
      <c r="B1208" s="4" t="s">
        <v>7083</v>
      </c>
      <c r="C1208" s="4" t="s">
        <v>7084</v>
      </c>
      <c r="D1208" s="5" t="s">
        <v>7085</v>
      </c>
      <c r="E1208" s="4" t="s">
        <v>5</v>
      </c>
      <c r="F1208" s="4" t="s">
        <v>70</v>
      </c>
      <c r="H1208" s="4" t="s">
        <v>7086</v>
      </c>
      <c r="I1208" s="4" t="s">
        <v>7087</v>
      </c>
      <c r="J1208" s="6" t="s">
        <v>7088</v>
      </c>
      <c r="K1208" s="7" t="str">
        <f>HYPERLINK("https://drive.google.com/file/d/1rKNAqM9quMO3gSpOcjPPITWZivUdN5ZR/view?usp=drivesdk","Suharyadi")</f>
        <v>Suharyadi</v>
      </c>
      <c r="L1208" s="4" t="s">
        <v>7065</v>
      </c>
    </row>
    <row r="1209">
      <c r="A1209" s="3">
        <v>44446.42022518518</v>
      </c>
      <c r="B1209" s="4" t="s">
        <v>7089</v>
      </c>
      <c r="C1209" s="4" t="s">
        <v>7090</v>
      </c>
      <c r="D1209" s="5" t="s">
        <v>7091</v>
      </c>
      <c r="E1209" s="4" t="s">
        <v>5</v>
      </c>
      <c r="F1209" s="4" t="s">
        <v>7092</v>
      </c>
      <c r="H1209" s="4" t="s">
        <v>7093</v>
      </c>
      <c r="I1209" s="4" t="s">
        <v>7094</v>
      </c>
      <c r="J1209" s="6" t="s">
        <v>7095</v>
      </c>
      <c r="K1209" s="7" t="str">
        <f>HYPERLINK("https://drive.google.com/file/d/1U5q8quh9kuukxflzk2xONO3qAPrVDAsI/view?usp=drivesdk","FIRDAUS, S.P.")</f>
        <v>FIRDAUS, S.P.</v>
      </c>
      <c r="L1209" s="4" t="s">
        <v>7065</v>
      </c>
    </row>
    <row r="1210">
      <c r="A1210" s="3">
        <v>44446.420246423615</v>
      </c>
      <c r="B1210" s="4" t="s">
        <v>7096</v>
      </c>
      <c r="C1210" s="4" t="s">
        <v>7097</v>
      </c>
      <c r="D1210" s="5" t="s">
        <v>7098</v>
      </c>
      <c r="E1210" s="4" t="s">
        <v>6</v>
      </c>
      <c r="G1210" s="4" t="s">
        <v>601</v>
      </c>
      <c r="H1210" s="4" t="s">
        <v>222</v>
      </c>
      <c r="I1210" s="4" t="s">
        <v>7099</v>
      </c>
      <c r="J1210" s="6" t="s">
        <v>7100</v>
      </c>
      <c r="K1210" s="7" t="str">
        <f>HYPERLINK("https://drive.google.com/file/d/1th_qMIH3hZmShIf6hc_vCStuvcerZan-/view?usp=drivesdk","Yenni Suhaida Siregar")</f>
        <v>Yenni Suhaida Siregar</v>
      </c>
      <c r="L1210" s="4" t="s">
        <v>7065</v>
      </c>
    </row>
    <row r="1211">
      <c r="A1211" s="3">
        <v>44446.42027427083</v>
      </c>
      <c r="B1211" s="4" t="s">
        <v>7101</v>
      </c>
      <c r="C1211" s="4" t="s">
        <v>7102</v>
      </c>
      <c r="D1211" s="5" t="s">
        <v>7103</v>
      </c>
      <c r="E1211" s="4" t="s">
        <v>5</v>
      </c>
      <c r="F1211" s="4" t="s">
        <v>15</v>
      </c>
      <c r="H1211" s="4" t="s">
        <v>7104</v>
      </c>
      <c r="I1211" s="4" t="s">
        <v>7105</v>
      </c>
      <c r="J1211" s="6" t="s">
        <v>7106</v>
      </c>
      <c r="K1211" s="7" t="str">
        <f>HYPERLINK("https://drive.google.com/file/d/1pmljbskGsa4Busqm6VeI6FXH8AeP-MK3/view?usp=drivesdk","Suprapti,Sp")</f>
        <v>Suprapti,Sp</v>
      </c>
      <c r="L1211" s="4" t="s">
        <v>7065</v>
      </c>
    </row>
    <row r="1212">
      <c r="A1212" s="3">
        <v>44446.420295069445</v>
      </c>
      <c r="B1212" s="4" t="s">
        <v>7107</v>
      </c>
      <c r="C1212" s="4" t="s">
        <v>7108</v>
      </c>
      <c r="D1212" s="5" t="s">
        <v>7109</v>
      </c>
      <c r="E1212" s="4" t="s">
        <v>6</v>
      </c>
      <c r="G1212" s="4" t="s">
        <v>70</v>
      </c>
      <c r="H1212" s="4" t="s">
        <v>7110</v>
      </c>
      <c r="I1212" s="4" t="s">
        <v>7111</v>
      </c>
      <c r="J1212" s="6" t="s">
        <v>7112</v>
      </c>
      <c r="K1212" s="7" t="str">
        <f>HYPERLINK("https://drive.google.com/file/d/1HK0a823ph94lXQRIemShm3B0vp9cUF_y/view?usp=drivesdk","SHINTA PUSPITASARI AS, SP")</f>
        <v>SHINTA PUSPITASARI AS, SP</v>
      </c>
      <c r="L1212" s="4" t="s">
        <v>7065</v>
      </c>
    </row>
    <row r="1213">
      <c r="A1213" s="3">
        <v>44446.420409178245</v>
      </c>
      <c r="B1213" s="4" t="s">
        <v>7113</v>
      </c>
      <c r="C1213" s="4" t="s">
        <v>7114</v>
      </c>
      <c r="D1213" s="5" t="s">
        <v>7115</v>
      </c>
      <c r="E1213" s="4" t="s">
        <v>5</v>
      </c>
      <c r="F1213" s="4" t="s">
        <v>70</v>
      </c>
      <c r="H1213" s="4" t="s">
        <v>7116</v>
      </c>
      <c r="I1213" s="4" t="s">
        <v>7117</v>
      </c>
      <c r="J1213" s="6" t="s">
        <v>7118</v>
      </c>
      <c r="K1213" s="7" t="str">
        <f>HYPERLINK("https://drive.google.com/file/d/1WxeduIu3_Z7jYygvsp7f7YAks0vdypAh/view?usp=drivesdk","IKA RESTYAWATI, SP")</f>
        <v>IKA RESTYAWATI, SP</v>
      </c>
      <c r="L1213" s="4" t="s">
        <v>7065</v>
      </c>
    </row>
    <row r="1214">
      <c r="A1214" s="3">
        <v>44446.42041070602</v>
      </c>
      <c r="B1214" s="4" t="s">
        <v>7119</v>
      </c>
      <c r="C1214" s="4" t="s">
        <v>7120</v>
      </c>
      <c r="D1214" s="5" t="s">
        <v>7121</v>
      </c>
      <c r="E1214" s="4" t="s">
        <v>5</v>
      </c>
      <c r="F1214" s="4" t="s">
        <v>70</v>
      </c>
      <c r="H1214" s="4" t="s">
        <v>7122</v>
      </c>
      <c r="I1214" s="4" t="s">
        <v>7123</v>
      </c>
      <c r="J1214" s="6" t="s">
        <v>7124</v>
      </c>
      <c r="K1214" s="7" t="str">
        <f>HYPERLINK("https://drive.google.com/file/d/1xfuTgXpCgBWFBN_uNT919ba5XD-rO0YP/view?usp=drivesdk","Abdi Yunus")</f>
        <v>Abdi Yunus</v>
      </c>
      <c r="L1214" s="4" t="s">
        <v>7065</v>
      </c>
    </row>
    <row r="1215">
      <c r="A1215" s="3">
        <v>44446.42048002315</v>
      </c>
      <c r="B1215" s="4" t="s">
        <v>7125</v>
      </c>
      <c r="C1215" s="4" t="s">
        <v>7126</v>
      </c>
      <c r="D1215" s="5" t="s">
        <v>7127</v>
      </c>
      <c r="E1215" s="4" t="s">
        <v>5</v>
      </c>
      <c r="F1215" s="4" t="s">
        <v>70</v>
      </c>
      <c r="H1215" s="4" t="s">
        <v>297</v>
      </c>
      <c r="I1215" s="4" t="s">
        <v>7128</v>
      </c>
      <c r="J1215" s="6" t="s">
        <v>7129</v>
      </c>
      <c r="K1215" s="7" t="str">
        <f>HYPERLINK("https://drive.google.com/file/d/1n1RC1G4RUqX7-iHKby0bFOWg0NNW5OVZ/view?usp=drivesdk","RIZALDI HALIM, A.Md")</f>
        <v>RIZALDI HALIM, A.Md</v>
      </c>
      <c r="L1215" s="4" t="s">
        <v>7065</v>
      </c>
    </row>
    <row r="1216">
      <c r="A1216" s="3">
        <v>44446.420505671296</v>
      </c>
      <c r="B1216" s="4" t="s">
        <v>7130</v>
      </c>
      <c r="C1216" s="4" t="s">
        <v>7131</v>
      </c>
      <c r="D1216" s="5" t="s">
        <v>7132</v>
      </c>
      <c r="E1216" s="4" t="s">
        <v>5</v>
      </c>
      <c r="F1216" s="4" t="s">
        <v>70</v>
      </c>
      <c r="H1216" s="4" t="s">
        <v>297</v>
      </c>
      <c r="I1216" s="4" t="s">
        <v>7133</v>
      </c>
      <c r="J1216" s="6" t="s">
        <v>7134</v>
      </c>
      <c r="K1216" s="7" t="str">
        <f>HYPERLINK("https://drive.google.com/file/d/1cLz4TmiiDYpZUtPsuAC_6l2mwXNjuF0R/view?usp=drivesdk","OKTAMEYER P SAMOSIR, SP")</f>
        <v>OKTAMEYER P SAMOSIR, SP</v>
      </c>
      <c r="L1216" s="4" t="s">
        <v>7065</v>
      </c>
    </row>
    <row r="1217">
      <c r="A1217" s="3">
        <v>44446.42069101852</v>
      </c>
      <c r="B1217" s="4" t="s">
        <v>7135</v>
      </c>
      <c r="C1217" s="4" t="s">
        <v>7136</v>
      </c>
      <c r="D1217" s="5" t="s">
        <v>7137</v>
      </c>
      <c r="E1217" s="4" t="s">
        <v>6</v>
      </c>
      <c r="G1217" s="4" t="s">
        <v>7138</v>
      </c>
      <c r="H1217" s="4" t="s">
        <v>1627</v>
      </c>
      <c r="I1217" s="4" t="s">
        <v>7139</v>
      </c>
      <c r="J1217" s="6" t="s">
        <v>7140</v>
      </c>
      <c r="K1217" s="7" t="str">
        <f>HYPERLINK("https://drive.google.com/file/d/1vtZzdjQ_R7lgNnPhZ1O_QU2ws2IUH5SU/view?usp=drivesdk","SUMIDI SP")</f>
        <v>SUMIDI SP</v>
      </c>
      <c r="L1217" s="4" t="s">
        <v>7141</v>
      </c>
    </row>
    <row r="1218">
      <c r="A1218" s="3">
        <v>44446.420691666666</v>
      </c>
      <c r="B1218" s="4" t="s">
        <v>7142</v>
      </c>
      <c r="C1218" s="4" t="s">
        <v>7143</v>
      </c>
      <c r="D1218" s="5" t="s">
        <v>7144</v>
      </c>
      <c r="E1218" s="4" t="s">
        <v>6</v>
      </c>
      <c r="G1218" s="4" t="s">
        <v>122</v>
      </c>
      <c r="H1218" s="4" t="s">
        <v>7145</v>
      </c>
      <c r="I1218" s="4" t="s">
        <v>7146</v>
      </c>
      <c r="J1218" s="6" t="s">
        <v>7147</v>
      </c>
      <c r="K1218" s="7" t="str">
        <f>HYPERLINK("https://drive.google.com/file/d/1H3C1gD-p5yS9hjhHEFNZU-sVU3oDqIaP/view?usp=drivesdk","Winadinata Grace Angelina Wijaya")</f>
        <v>Winadinata Grace Angelina Wijaya</v>
      </c>
      <c r="L1218" s="4" t="s">
        <v>7141</v>
      </c>
    </row>
    <row r="1219">
      <c r="A1219" s="3">
        <v>44446.42070744213</v>
      </c>
      <c r="B1219" s="4" t="s">
        <v>7148</v>
      </c>
      <c r="C1219" s="4" t="s">
        <v>7149</v>
      </c>
      <c r="D1219" s="5" t="s">
        <v>7150</v>
      </c>
      <c r="E1219" s="4" t="s">
        <v>5</v>
      </c>
      <c r="F1219" s="4" t="s">
        <v>70</v>
      </c>
      <c r="G1219" s="4" t="s">
        <v>5</v>
      </c>
      <c r="H1219" s="4" t="s">
        <v>7151</v>
      </c>
      <c r="I1219" s="4" t="s">
        <v>7152</v>
      </c>
      <c r="J1219" s="6" t="s">
        <v>7153</v>
      </c>
      <c r="K1219" s="7" t="str">
        <f>HYPERLINK("https://drive.google.com/file/d/1ROhSabYeZ7EmWFY3OxPvlFIO-CnTJvIH/view?usp=drivesdk","Ichsan Kurniawan,SP")</f>
        <v>Ichsan Kurniawan,SP</v>
      </c>
      <c r="L1219" s="4" t="s">
        <v>7141</v>
      </c>
    </row>
    <row r="1220">
      <c r="A1220" s="3">
        <v>44446.42075453704</v>
      </c>
      <c r="B1220" s="4" t="s">
        <v>7154</v>
      </c>
      <c r="C1220" s="4" t="s">
        <v>7155</v>
      </c>
      <c r="D1220" s="5" t="s">
        <v>7156</v>
      </c>
      <c r="E1220" s="4" t="s">
        <v>5</v>
      </c>
      <c r="F1220" s="4" t="s">
        <v>70</v>
      </c>
      <c r="H1220" s="4" t="s">
        <v>7157</v>
      </c>
      <c r="I1220" s="4" t="s">
        <v>7158</v>
      </c>
      <c r="J1220" s="6" t="s">
        <v>7159</v>
      </c>
      <c r="K1220" s="7" t="str">
        <f>HYPERLINK("https://drive.google.com/file/d/1nHeQlK_XoIJ5o77pJXqDxdVmxPLVQ_YX/view?usp=drivesdk","ILHAM KURNIANSYAH MAULANA IBRAHIM, S.P.")</f>
        <v>ILHAM KURNIANSYAH MAULANA IBRAHIM, S.P.</v>
      </c>
      <c r="L1220" s="4" t="s">
        <v>7141</v>
      </c>
    </row>
    <row r="1221">
      <c r="A1221" s="3">
        <v>44446.42081109954</v>
      </c>
      <c r="B1221" s="4" t="s">
        <v>7160</v>
      </c>
      <c r="C1221" s="4" t="s">
        <v>7161</v>
      </c>
      <c r="D1221" s="5" t="s">
        <v>7162</v>
      </c>
      <c r="E1221" s="4" t="s">
        <v>6</v>
      </c>
      <c r="G1221" s="4" t="s">
        <v>92</v>
      </c>
      <c r="H1221" s="4" t="s">
        <v>7163</v>
      </c>
      <c r="I1221" s="4" t="s">
        <v>7164</v>
      </c>
      <c r="J1221" s="6" t="s">
        <v>7165</v>
      </c>
      <c r="K1221" s="7" t="str">
        <f>HYPERLINK("https://drive.google.com/file/d/1308EhhBC-lwwM66a9AFiWQYXTbYAdvyh/view?usp=drivesdk","Teguh Sugiarto, S. Pd")</f>
        <v>Teguh Sugiarto, S. Pd</v>
      </c>
      <c r="L1221" s="4" t="s">
        <v>7141</v>
      </c>
    </row>
    <row r="1222">
      <c r="A1222" s="3">
        <v>44446.42086866898</v>
      </c>
      <c r="B1222" s="4" t="s">
        <v>7166</v>
      </c>
      <c r="C1222" s="4" t="s">
        <v>7167</v>
      </c>
      <c r="D1222" s="5" t="s">
        <v>7168</v>
      </c>
      <c r="E1222" s="4" t="s">
        <v>5</v>
      </c>
      <c r="F1222" s="4" t="s">
        <v>70</v>
      </c>
      <c r="H1222" s="4" t="s">
        <v>1035</v>
      </c>
      <c r="I1222" s="4" t="s">
        <v>7169</v>
      </c>
      <c r="J1222" s="6" t="s">
        <v>7170</v>
      </c>
      <c r="K1222" s="7" t="str">
        <f>HYPERLINK("https://drive.google.com/file/d/1qdkITL5fctxE67t3wZyR93vstv4MVqus/view?usp=drivesdk","OSRA")</f>
        <v>OSRA</v>
      </c>
      <c r="L1222" s="4" t="s">
        <v>7141</v>
      </c>
    </row>
    <row r="1223">
      <c r="A1223" s="3">
        <v>44446.42093033565</v>
      </c>
      <c r="B1223" s="4" t="s">
        <v>7171</v>
      </c>
      <c r="C1223" s="4" t="s">
        <v>7172</v>
      </c>
      <c r="D1223" s="5" t="s">
        <v>7173</v>
      </c>
      <c r="E1223" s="4" t="s">
        <v>6</v>
      </c>
      <c r="F1223" s="4" t="s">
        <v>7174</v>
      </c>
      <c r="G1223" s="4" t="s">
        <v>282</v>
      </c>
      <c r="H1223" s="4" t="s">
        <v>1881</v>
      </c>
      <c r="I1223" s="4" t="s">
        <v>7175</v>
      </c>
      <c r="J1223" s="6" t="s">
        <v>7176</v>
      </c>
      <c r="K1223" s="7" t="str">
        <f>HYPERLINK("https://drive.google.com/file/d/1zkuOqpFCaWI6_PmjOyaGLyoBsP6EagXt/view?usp=drivesdk","Firlly Mardiansyah")</f>
        <v>Firlly Mardiansyah</v>
      </c>
      <c r="L1223" s="4" t="s">
        <v>7141</v>
      </c>
    </row>
    <row r="1224">
      <c r="A1224" s="3">
        <v>44446.42104269676</v>
      </c>
      <c r="B1224" s="4" t="s">
        <v>7177</v>
      </c>
      <c r="C1224" s="4" t="s">
        <v>7178</v>
      </c>
      <c r="D1224" s="5" t="s">
        <v>7179</v>
      </c>
      <c r="E1224" s="4" t="s">
        <v>6</v>
      </c>
      <c r="G1224" s="4" t="s">
        <v>7180</v>
      </c>
      <c r="H1224" s="4" t="s">
        <v>1114</v>
      </c>
      <c r="I1224" s="4" t="s">
        <v>7181</v>
      </c>
      <c r="J1224" s="6" t="s">
        <v>7182</v>
      </c>
      <c r="K1224" s="7" t="str">
        <f>HYPERLINK("https://drive.google.com/file/d/1VoKD9Z2-c7HIQGjI2uIPeP1ApKfAOMe6/view?usp=drivesdk","Afiff Yudha Tripariyanto.,MT")</f>
        <v>Afiff Yudha Tripariyanto.,MT</v>
      </c>
      <c r="L1224" s="4" t="s">
        <v>7141</v>
      </c>
    </row>
    <row r="1225">
      <c r="A1225" s="3">
        <v>44446.42104368056</v>
      </c>
      <c r="B1225" s="4" t="s">
        <v>7183</v>
      </c>
      <c r="C1225" s="4" t="s">
        <v>7184</v>
      </c>
      <c r="D1225" s="5" t="s">
        <v>7185</v>
      </c>
      <c r="E1225" s="4" t="s">
        <v>5</v>
      </c>
      <c r="F1225" s="4" t="s">
        <v>4223</v>
      </c>
      <c r="H1225" s="4" t="s">
        <v>166</v>
      </c>
      <c r="I1225" s="4" t="s">
        <v>7186</v>
      </c>
      <c r="J1225" s="6" t="s">
        <v>7187</v>
      </c>
      <c r="K1225" s="7" t="str">
        <f>HYPERLINK("https://drive.google.com/file/d/12vzhu1d3BYY2caa-Srz40d2RaskYdwRU/view?usp=drivesdk","NANI ADRIAWATI, S.TP")</f>
        <v>NANI ADRIAWATI, S.TP</v>
      </c>
      <c r="L1225" s="4" t="s">
        <v>7141</v>
      </c>
    </row>
    <row r="1226">
      <c r="A1226" s="3">
        <v>44446.42110212963</v>
      </c>
      <c r="B1226" s="4" t="s">
        <v>7188</v>
      </c>
      <c r="C1226" s="4" t="s">
        <v>7189</v>
      </c>
      <c r="D1226" s="5" t="s">
        <v>7190</v>
      </c>
      <c r="E1226" s="4" t="s">
        <v>5</v>
      </c>
      <c r="F1226" s="4" t="s">
        <v>187</v>
      </c>
      <c r="H1226" s="4" t="s">
        <v>2234</v>
      </c>
      <c r="I1226" s="4" t="s">
        <v>7191</v>
      </c>
      <c r="J1226" s="6" t="s">
        <v>7192</v>
      </c>
      <c r="K1226" s="7" t="str">
        <f>HYPERLINK("https://drive.google.com/file/d/1qGSG1aoyrrA9bVSAiOvpn0o3M0P1xGF-/view?usp=drivesdk","Indah Sugiastuti, SP")</f>
        <v>Indah Sugiastuti, SP</v>
      </c>
      <c r="L1226" s="4" t="s">
        <v>7141</v>
      </c>
    </row>
    <row r="1227">
      <c r="A1227" s="3">
        <v>44446.42110497685</v>
      </c>
      <c r="B1227" s="4" t="s">
        <v>7193</v>
      </c>
      <c r="C1227" s="4" t="s">
        <v>7194</v>
      </c>
      <c r="D1227" s="5" t="s">
        <v>7195</v>
      </c>
      <c r="E1227" s="4" t="s">
        <v>5</v>
      </c>
      <c r="F1227" s="4" t="s">
        <v>144</v>
      </c>
      <c r="H1227" s="4" t="s">
        <v>7196</v>
      </c>
      <c r="I1227" s="4" t="s">
        <v>7197</v>
      </c>
      <c r="J1227" s="6" t="s">
        <v>7198</v>
      </c>
      <c r="K1227" s="7" t="str">
        <f>HYPERLINK("https://drive.google.com/file/d/1RyaZqCIupHrgrLLCB-J3UeOmArJmQy1f/view?usp=drivesdk","Siti Maemunah,SE")</f>
        <v>Siti Maemunah,SE</v>
      </c>
      <c r="L1227" s="4" t="s">
        <v>7141</v>
      </c>
    </row>
    <row r="1228">
      <c r="A1228" s="3">
        <v>44446.421289502316</v>
      </c>
      <c r="B1228" s="4" t="s">
        <v>7199</v>
      </c>
      <c r="C1228" s="4" t="s">
        <v>7200</v>
      </c>
      <c r="D1228" s="5" t="s">
        <v>7201</v>
      </c>
      <c r="E1228" s="4" t="s">
        <v>5</v>
      </c>
      <c r="F1228" s="4" t="s">
        <v>70</v>
      </c>
      <c r="H1228" s="4" t="s">
        <v>7202</v>
      </c>
      <c r="I1228" s="4" t="s">
        <v>7203</v>
      </c>
      <c r="J1228" s="6" t="s">
        <v>7204</v>
      </c>
      <c r="K1228" s="7" t="str">
        <f>HYPERLINK("https://drive.google.com/file/d/1pC796Qixke7vbOQW237skZEyZDC0bjGN/view?usp=drivesdk","SUMARNO, SP.")</f>
        <v>SUMARNO, SP.</v>
      </c>
      <c r="L1228" s="4" t="s">
        <v>7141</v>
      </c>
    </row>
    <row r="1229">
      <c r="A1229" s="3">
        <v>44446.42130230324</v>
      </c>
      <c r="B1229" s="4" t="s">
        <v>7083</v>
      </c>
      <c r="C1229" s="4" t="s">
        <v>7084</v>
      </c>
      <c r="D1229" s="5" t="s">
        <v>7085</v>
      </c>
      <c r="E1229" s="4" t="s">
        <v>5</v>
      </c>
      <c r="F1229" s="4" t="s">
        <v>70</v>
      </c>
      <c r="H1229" s="4" t="s">
        <v>7205</v>
      </c>
      <c r="I1229" s="4" t="s">
        <v>7206</v>
      </c>
      <c r="J1229" s="6" t="s">
        <v>7207</v>
      </c>
      <c r="K1229" s="7" t="str">
        <f>HYPERLINK("https://drive.google.com/file/d/1qWd2zUfjbe-E8htCcpwYs450hqhuHk4u/view?usp=drivesdk","Suharyadi")</f>
        <v>Suharyadi</v>
      </c>
      <c r="L1229" s="4" t="s">
        <v>7208</v>
      </c>
    </row>
    <row r="1230">
      <c r="A1230" s="3">
        <v>44446.42137700232</v>
      </c>
      <c r="B1230" s="4" t="s">
        <v>7209</v>
      </c>
      <c r="C1230" s="4" t="s">
        <v>7210</v>
      </c>
      <c r="D1230" s="5" t="s">
        <v>7211</v>
      </c>
      <c r="E1230" s="4" t="s">
        <v>6</v>
      </c>
      <c r="G1230" s="4" t="s">
        <v>282</v>
      </c>
      <c r="H1230" s="4" t="s">
        <v>7212</v>
      </c>
      <c r="I1230" s="4" t="s">
        <v>7213</v>
      </c>
      <c r="J1230" s="6" t="s">
        <v>7214</v>
      </c>
      <c r="K1230" s="7" t="str">
        <f>HYPERLINK("https://drive.google.com/file/d/1Z9dYAA2xzrNmohaKnJtYyJhd6RgBZ3r7/view?usp=drivesdk","SURYAMAN")</f>
        <v>SURYAMAN</v>
      </c>
      <c r="L1230" s="4" t="s">
        <v>7208</v>
      </c>
    </row>
    <row r="1231">
      <c r="A1231" s="3">
        <v>44446.42141815972</v>
      </c>
      <c r="B1231" s="4" t="s">
        <v>7215</v>
      </c>
      <c r="C1231" s="4" t="s">
        <v>7216</v>
      </c>
      <c r="D1231" s="5" t="s">
        <v>7217</v>
      </c>
      <c r="E1231" s="4" t="s">
        <v>5</v>
      </c>
      <c r="F1231" s="4" t="s">
        <v>70</v>
      </c>
      <c r="G1231" s="4" t="s">
        <v>92</v>
      </c>
      <c r="H1231" s="4" t="s">
        <v>7218</v>
      </c>
      <c r="I1231" s="4" t="s">
        <v>7219</v>
      </c>
      <c r="J1231" s="6" t="s">
        <v>7220</v>
      </c>
      <c r="K1231" s="7" t="str">
        <f>HYPERLINK("https://drive.google.com/file/d/1Z9MPXjIQ_yR88DTnSJc2hMStbCRF4V0h/view?usp=drivesdk","FITRAH YULIANTO, SST")</f>
        <v>FITRAH YULIANTO, SST</v>
      </c>
      <c r="L1231" s="4" t="s">
        <v>7208</v>
      </c>
    </row>
    <row r="1232">
      <c r="A1232" s="3">
        <v>44446.42159986111</v>
      </c>
      <c r="B1232" s="4" t="s">
        <v>7221</v>
      </c>
      <c r="C1232" s="4" t="s">
        <v>7222</v>
      </c>
      <c r="D1232" s="5" t="s">
        <v>7223</v>
      </c>
      <c r="E1232" s="4" t="s">
        <v>5</v>
      </c>
      <c r="F1232" s="4" t="s">
        <v>70</v>
      </c>
      <c r="H1232" s="4" t="s">
        <v>318</v>
      </c>
      <c r="I1232" s="4" t="s">
        <v>7224</v>
      </c>
      <c r="J1232" s="6" t="s">
        <v>7225</v>
      </c>
      <c r="K1232" s="7" t="str">
        <f>HYPERLINK("https://drive.google.com/file/d/1kzp1V5-R0OpdgAH0vMZWI6fY2mp-S-dg/view?usp=drivesdk","Bot Pranadi")</f>
        <v>Bot Pranadi</v>
      </c>
      <c r="L1232" s="4" t="s">
        <v>7208</v>
      </c>
    </row>
    <row r="1233">
      <c r="A1233" s="3">
        <v>44446.421602013885</v>
      </c>
      <c r="B1233" s="4" t="s">
        <v>4917</v>
      </c>
      <c r="C1233" s="4" t="s">
        <v>4918</v>
      </c>
      <c r="D1233" s="5" t="s">
        <v>4919</v>
      </c>
      <c r="E1233" s="4" t="s">
        <v>6</v>
      </c>
      <c r="G1233" s="4" t="s">
        <v>4920</v>
      </c>
      <c r="H1233" s="4" t="s">
        <v>7226</v>
      </c>
      <c r="I1233" s="4" t="s">
        <v>7227</v>
      </c>
      <c r="J1233" s="6" t="s">
        <v>7228</v>
      </c>
      <c r="K1233" s="7" t="str">
        <f>HYPERLINK("https://drive.google.com/file/d/14Ig-D52geO59saESeJxPuJYolxbgLfLT/view?usp=drivesdk","YUSWANTO HERI WIDODO")</f>
        <v>YUSWANTO HERI WIDODO</v>
      </c>
      <c r="L1233" s="4" t="s">
        <v>7208</v>
      </c>
    </row>
    <row r="1234">
      <c r="A1234" s="3">
        <v>44446.42163053241</v>
      </c>
      <c r="B1234" s="4" t="s">
        <v>7229</v>
      </c>
      <c r="C1234" s="4" t="s">
        <v>7230</v>
      </c>
      <c r="D1234" s="5" t="s">
        <v>7231</v>
      </c>
      <c r="E1234" s="4" t="s">
        <v>5</v>
      </c>
      <c r="F1234" s="4" t="s">
        <v>15</v>
      </c>
      <c r="H1234" s="4" t="s">
        <v>7232</v>
      </c>
      <c r="I1234" s="4" t="s">
        <v>7233</v>
      </c>
      <c r="J1234" s="6" t="s">
        <v>7234</v>
      </c>
      <c r="K1234" s="7" t="str">
        <f>HYPERLINK("https://drive.google.com/file/d/1rbLDWHZi4GWthrAFHkEGDrn5dUjJ7sTN/view?usp=drivesdk","Ir. Judiane D.J. Warouw")</f>
        <v>Ir. Judiane D.J. Warouw</v>
      </c>
      <c r="L1234" s="4" t="s">
        <v>7208</v>
      </c>
    </row>
    <row r="1235">
      <c r="A1235" s="3">
        <v>44446.42170041667</v>
      </c>
      <c r="B1235" s="4" t="s">
        <v>7235</v>
      </c>
      <c r="C1235" s="4" t="s">
        <v>7236</v>
      </c>
      <c r="D1235" s="5" t="s">
        <v>7237</v>
      </c>
      <c r="E1235" s="4" t="s">
        <v>5</v>
      </c>
      <c r="F1235" s="4" t="s">
        <v>70</v>
      </c>
      <c r="H1235" s="4" t="s">
        <v>7238</v>
      </c>
      <c r="I1235" s="4" t="s">
        <v>7239</v>
      </c>
      <c r="J1235" s="6" t="s">
        <v>7240</v>
      </c>
      <c r="K1235" s="7" t="str">
        <f>HYPERLINK("https://drive.google.com/file/d/1g21n2mhUCj5OoEZ9ES6F9nPnBxzaY3UY/view?usp=drivesdk","BELLA ULFA C., A. Md.")</f>
        <v>BELLA ULFA C., A. Md.</v>
      </c>
      <c r="L1235" s="4" t="s">
        <v>7208</v>
      </c>
    </row>
    <row r="1236">
      <c r="A1236" s="3">
        <v>44446.42174362269</v>
      </c>
      <c r="B1236" s="4" t="s">
        <v>7241</v>
      </c>
      <c r="C1236" s="4" t="s">
        <v>7242</v>
      </c>
      <c r="D1236" s="5" t="s">
        <v>7243</v>
      </c>
      <c r="E1236" s="4" t="s">
        <v>5</v>
      </c>
      <c r="F1236" s="4" t="s">
        <v>70</v>
      </c>
      <c r="G1236" s="4" t="s">
        <v>5</v>
      </c>
      <c r="H1236" s="4" t="s">
        <v>7244</v>
      </c>
      <c r="I1236" s="4" t="s">
        <v>7245</v>
      </c>
      <c r="J1236" s="6" t="s">
        <v>7246</v>
      </c>
      <c r="K1236" s="7" t="str">
        <f>HYPERLINK("https://drive.google.com/file/d/1dY86RIBDZq0KbSNJsFcZufI49VOhpKjy/view?usp=drivesdk","Nova Mustika,S.TP")</f>
        <v>Nova Mustika,S.TP</v>
      </c>
      <c r="L1236" s="4" t="s">
        <v>7208</v>
      </c>
    </row>
    <row r="1237">
      <c r="A1237" s="3">
        <v>44446.4218010301</v>
      </c>
      <c r="B1237" s="4" t="s">
        <v>7247</v>
      </c>
      <c r="C1237" s="4" t="s">
        <v>7248</v>
      </c>
      <c r="D1237" s="5" t="s">
        <v>7249</v>
      </c>
      <c r="E1237" s="4" t="s">
        <v>5</v>
      </c>
      <c r="F1237" s="4" t="s">
        <v>15</v>
      </c>
      <c r="H1237" s="4" t="s">
        <v>7250</v>
      </c>
      <c r="I1237" s="4" t="s">
        <v>7251</v>
      </c>
      <c r="J1237" s="6" t="s">
        <v>7252</v>
      </c>
      <c r="K1237" s="7" t="str">
        <f>HYPERLINK("https://drive.google.com/file/d/17dfF-vLBtzxSM09lsUGcX25W4iWAx7wq/view?usp=drivesdk","Rahmawati")</f>
        <v>Rahmawati</v>
      </c>
      <c r="L1237" s="4" t="s">
        <v>7208</v>
      </c>
    </row>
    <row r="1238">
      <c r="A1238" s="3">
        <v>44446.42192188658</v>
      </c>
      <c r="B1238" s="4" t="s">
        <v>6964</v>
      </c>
      <c r="C1238" s="4" t="s">
        <v>6965</v>
      </c>
      <c r="D1238" s="5" t="s">
        <v>6966</v>
      </c>
      <c r="E1238" s="4" t="s">
        <v>5</v>
      </c>
      <c r="F1238" s="4" t="s">
        <v>70</v>
      </c>
      <c r="H1238" s="4" t="s">
        <v>7253</v>
      </c>
      <c r="I1238" s="4" t="s">
        <v>7254</v>
      </c>
      <c r="J1238" s="6" t="s">
        <v>7255</v>
      </c>
      <c r="K1238" s="7" t="str">
        <f>HYPERLINK("https://drive.google.com/file/d/1ysIL84y4IY9viHNtj81m1nFk-b_6jfVP/view?usp=drivesdk","MARIA CHORELIN SPt")</f>
        <v>MARIA CHORELIN SPt</v>
      </c>
      <c r="L1238" s="4" t="s">
        <v>7208</v>
      </c>
    </row>
    <row r="1239">
      <c r="A1239" s="3">
        <v>44446.42193606481</v>
      </c>
      <c r="B1239" s="4" t="s">
        <v>7256</v>
      </c>
      <c r="C1239" s="4" t="s">
        <v>7257</v>
      </c>
      <c r="D1239" s="5" t="s">
        <v>7258</v>
      </c>
      <c r="E1239" s="4" t="s">
        <v>5</v>
      </c>
      <c r="F1239" s="4" t="s">
        <v>15</v>
      </c>
      <c r="H1239" s="4" t="s">
        <v>7259</v>
      </c>
      <c r="I1239" s="4" t="s">
        <v>7260</v>
      </c>
      <c r="J1239" s="6" t="s">
        <v>7261</v>
      </c>
      <c r="K1239" s="7" t="str">
        <f>HYPERLINK("https://drive.google.com/file/d/19YtTTK8S22tluy9O_jd9cPduQXaAIYHR/view?usp=drivesdk","Avianita Agustianti, S.TP")</f>
        <v>Avianita Agustianti, S.TP</v>
      </c>
      <c r="L1239" s="4" t="s">
        <v>7262</v>
      </c>
    </row>
    <row r="1240">
      <c r="A1240" s="3">
        <v>44446.42193950231</v>
      </c>
      <c r="B1240" s="4" t="s">
        <v>7263</v>
      </c>
      <c r="C1240" s="4" t="s">
        <v>7131</v>
      </c>
      <c r="D1240" s="5" t="s">
        <v>7132</v>
      </c>
      <c r="E1240" s="4" t="s">
        <v>6</v>
      </c>
      <c r="G1240" s="4" t="s">
        <v>7264</v>
      </c>
      <c r="H1240" s="4" t="s">
        <v>166</v>
      </c>
      <c r="I1240" s="4" t="s">
        <v>7265</v>
      </c>
      <c r="J1240" s="6" t="s">
        <v>7266</v>
      </c>
      <c r="K1240" s="7" t="str">
        <f>HYPERLINK("https://drive.google.com/file/d/1wCK1PeBzjm9DxtS2bZ577T6jedwD0edy/view?usp=drivesdk","RISNUR IMAN HAREFA, SE")</f>
        <v>RISNUR IMAN HAREFA, SE</v>
      </c>
      <c r="L1240" s="4" t="s">
        <v>7262</v>
      </c>
    </row>
    <row r="1241">
      <c r="A1241" s="3">
        <v>44446.42195070602</v>
      </c>
      <c r="B1241" s="4" t="s">
        <v>7267</v>
      </c>
      <c r="C1241" s="4" t="s">
        <v>7268</v>
      </c>
      <c r="D1241" s="5" t="s">
        <v>7269</v>
      </c>
      <c r="E1241" s="4" t="s">
        <v>5</v>
      </c>
      <c r="F1241" s="4" t="s">
        <v>187</v>
      </c>
      <c r="H1241" s="4" t="s">
        <v>7270</v>
      </c>
      <c r="I1241" s="4" t="s">
        <v>7271</v>
      </c>
      <c r="J1241" s="6" t="s">
        <v>7272</v>
      </c>
      <c r="K1241" s="7" t="str">
        <f>HYPERLINK("https://drive.google.com/file/d/1QnAG4uAFEbiUB2RnB-x-pG0RbtUakpax/view?usp=drivesdk","Kristina Renawati T, S.P., M.P.")</f>
        <v>Kristina Renawati T, S.P., M.P.</v>
      </c>
      <c r="L1241" s="4" t="s">
        <v>7262</v>
      </c>
    </row>
    <row r="1242">
      <c r="A1242" s="3">
        <v>44446.42206359954</v>
      </c>
      <c r="B1242" s="4" t="s">
        <v>7273</v>
      </c>
      <c r="C1242" s="4" t="s">
        <v>7274</v>
      </c>
      <c r="D1242" s="5" t="s">
        <v>7275</v>
      </c>
      <c r="E1242" s="4" t="s">
        <v>5</v>
      </c>
      <c r="F1242" s="4" t="s">
        <v>70</v>
      </c>
      <c r="H1242" s="4" t="s">
        <v>731</v>
      </c>
      <c r="I1242" s="4" t="s">
        <v>7276</v>
      </c>
      <c r="J1242" s="6" t="s">
        <v>7277</v>
      </c>
      <c r="K1242" s="7" t="str">
        <f>HYPERLINK("https://drive.google.com/file/d/18wRfwpSQO7C_-9ij38yM25tJ96XEFrIl/view?usp=drivesdk","RATUNA RATANAJI. SP")</f>
        <v>RATUNA RATANAJI. SP</v>
      </c>
      <c r="L1242" s="4" t="s">
        <v>7262</v>
      </c>
    </row>
    <row r="1243">
      <c r="A1243" s="3">
        <v>44446.422144490745</v>
      </c>
      <c r="B1243" s="4" t="s">
        <v>7278</v>
      </c>
      <c r="C1243" s="4" t="s">
        <v>7279</v>
      </c>
      <c r="D1243" s="5" t="s">
        <v>7280</v>
      </c>
      <c r="E1243" s="4" t="s">
        <v>6</v>
      </c>
      <c r="G1243" s="4" t="s">
        <v>282</v>
      </c>
      <c r="H1243" s="4" t="s">
        <v>7281</v>
      </c>
      <c r="I1243" s="4" t="s">
        <v>7282</v>
      </c>
      <c r="J1243" s="6" t="s">
        <v>7283</v>
      </c>
      <c r="K1243" s="7" t="str">
        <f>HYPERLINK("https://drive.google.com/file/d/1yIz_VFT7mWrrdf8cNvw58xbj-yIB_uIX/view?usp=drivesdk","Pedi Adiyansa")</f>
        <v>Pedi Adiyansa</v>
      </c>
      <c r="L1243" s="4" t="s">
        <v>7262</v>
      </c>
    </row>
    <row r="1244">
      <c r="A1244" s="3">
        <v>44446.422206944444</v>
      </c>
      <c r="B1244" s="4" t="s">
        <v>7284</v>
      </c>
      <c r="C1244" s="4" t="s">
        <v>7285</v>
      </c>
      <c r="D1244" s="5" t="s">
        <v>7286</v>
      </c>
      <c r="E1244" s="4" t="s">
        <v>5</v>
      </c>
      <c r="F1244" s="4" t="s">
        <v>70</v>
      </c>
      <c r="I1244" s="4" t="s">
        <v>7287</v>
      </c>
      <c r="J1244" s="6" t="s">
        <v>7288</v>
      </c>
      <c r="K1244" s="7" t="str">
        <f>HYPERLINK("https://drive.google.com/file/d/1GHG1YvozcImcHmH2vamkCnthVwrI2btD/view?usp=drivesdk","Pazli Indra., SP")</f>
        <v>Pazli Indra., SP</v>
      </c>
      <c r="L1244" s="4" t="s">
        <v>7262</v>
      </c>
    </row>
    <row r="1245">
      <c r="A1245" s="3">
        <v>44446.422457685185</v>
      </c>
      <c r="B1245" s="4" t="s">
        <v>4981</v>
      </c>
      <c r="C1245" s="4" t="s">
        <v>4982</v>
      </c>
      <c r="D1245" s="5" t="s">
        <v>4983</v>
      </c>
      <c r="E1245" s="4" t="s">
        <v>6</v>
      </c>
      <c r="G1245" s="4" t="s">
        <v>7289</v>
      </c>
      <c r="H1245" s="4" t="s">
        <v>7290</v>
      </c>
      <c r="I1245" s="4" t="s">
        <v>7291</v>
      </c>
      <c r="J1245" s="6" t="s">
        <v>7292</v>
      </c>
      <c r="K1245" s="7" t="str">
        <f>HYPERLINK("https://drive.google.com/file/d/1RVOvYylHgPKf99DBR0z688rSQK9Li2xx/view?usp=drivesdk","M. Maskon")</f>
        <v>M. Maskon</v>
      </c>
      <c r="L1245" s="4" t="s">
        <v>7262</v>
      </c>
    </row>
    <row r="1246">
      <c r="A1246" s="3">
        <v>44446.42253012731</v>
      </c>
      <c r="B1246" s="4" t="s">
        <v>7293</v>
      </c>
      <c r="C1246" s="4" t="s">
        <v>7294</v>
      </c>
      <c r="D1246" s="5" t="s">
        <v>7295</v>
      </c>
      <c r="E1246" s="4" t="s">
        <v>5</v>
      </c>
      <c r="F1246" s="4" t="s">
        <v>1272</v>
      </c>
      <c r="H1246" s="4" t="s">
        <v>7296</v>
      </c>
      <c r="I1246" s="4" t="s">
        <v>7297</v>
      </c>
      <c r="J1246" s="6" t="s">
        <v>7298</v>
      </c>
      <c r="K1246" s="7" t="str">
        <f>HYPERLINK("https://drive.google.com/file/d/11ODtJ7fUyRiFXwX0Ml7oZh_bGU73BE7V/view?usp=drivesdk","Dr. Ir. Wiwik Heny Winarsih, M.Si")</f>
        <v>Dr. Ir. Wiwik Heny Winarsih, M.Si</v>
      </c>
      <c r="L1246" s="4" t="s">
        <v>7262</v>
      </c>
    </row>
    <row r="1247">
      <c r="A1247" s="3">
        <v>44446.42254488426</v>
      </c>
      <c r="B1247" s="4" t="s">
        <v>7299</v>
      </c>
      <c r="C1247" s="4" t="s">
        <v>7131</v>
      </c>
      <c r="D1247" s="5" t="s">
        <v>7132</v>
      </c>
      <c r="E1247" s="4" t="s">
        <v>5</v>
      </c>
      <c r="F1247" s="4" t="s">
        <v>7300</v>
      </c>
      <c r="H1247" s="4" t="s">
        <v>7301</v>
      </c>
      <c r="I1247" s="4" t="s">
        <v>7302</v>
      </c>
      <c r="J1247" s="6" t="s">
        <v>7303</v>
      </c>
      <c r="K1247" s="7" t="str">
        <f>HYPERLINK("https://drive.google.com/file/d/1eWqIy8ho9PkI0J8_F_p_J8wUHmBI1Lex/view?usp=drivesdk","FATINA HULU, SP")</f>
        <v>FATINA HULU, SP</v>
      </c>
      <c r="L1247" s="4" t="s">
        <v>7304</v>
      </c>
    </row>
    <row r="1248">
      <c r="A1248" s="3">
        <v>44446.42255805555</v>
      </c>
      <c r="B1248" s="4" t="s">
        <v>7305</v>
      </c>
      <c r="C1248" s="4" t="s">
        <v>7306</v>
      </c>
      <c r="D1248" s="5" t="s">
        <v>7307</v>
      </c>
      <c r="E1248" s="4" t="s">
        <v>6</v>
      </c>
      <c r="G1248" s="4" t="s">
        <v>1095</v>
      </c>
      <c r="H1248" s="4" t="s">
        <v>7308</v>
      </c>
      <c r="I1248" s="4" t="s">
        <v>7309</v>
      </c>
      <c r="J1248" s="6" t="s">
        <v>7310</v>
      </c>
      <c r="K1248" s="7" t="str">
        <f>HYPERLINK("https://drive.google.com/file/d/1vA93gRKUXSJER_z89GWOJuuCZQk6EJfT/view?usp=drivesdk","EKA BOBBY FEBRIANTO, S.P., M.Si")</f>
        <v>EKA BOBBY FEBRIANTO, S.P., M.Si</v>
      </c>
      <c r="L1248" s="4" t="s">
        <v>7304</v>
      </c>
    </row>
    <row r="1249">
      <c r="A1249" s="3">
        <v>44446.42256247685</v>
      </c>
      <c r="B1249" s="4" t="s">
        <v>7311</v>
      </c>
      <c r="C1249" s="4" t="s">
        <v>7312</v>
      </c>
      <c r="D1249" s="5" t="s">
        <v>7313</v>
      </c>
      <c r="E1249" s="4" t="s">
        <v>5</v>
      </c>
      <c r="F1249" s="4" t="s">
        <v>187</v>
      </c>
      <c r="I1249" s="4" t="s">
        <v>7314</v>
      </c>
      <c r="J1249" s="6" t="s">
        <v>7315</v>
      </c>
      <c r="K1249" s="7" t="str">
        <f>HYPERLINK("https://drive.google.com/file/d/1_lqLUPjKUpDsCBAYzFwrOf8sg0up4zF5/view?usp=drivesdk","ADE WELLY SULAIMAN")</f>
        <v>ADE WELLY SULAIMAN</v>
      </c>
      <c r="L1249" s="4" t="s">
        <v>7304</v>
      </c>
    </row>
    <row r="1250">
      <c r="A1250" s="3">
        <v>44446.42259206019</v>
      </c>
      <c r="B1250" s="4" t="s">
        <v>7316</v>
      </c>
      <c r="C1250" s="4" t="s">
        <v>7317</v>
      </c>
      <c r="D1250" s="5" t="s">
        <v>7318</v>
      </c>
      <c r="E1250" s="4" t="s">
        <v>6</v>
      </c>
      <c r="G1250" s="4" t="s">
        <v>92</v>
      </c>
      <c r="H1250" s="4" t="s">
        <v>7319</v>
      </c>
      <c r="I1250" s="4" t="s">
        <v>7320</v>
      </c>
      <c r="J1250" s="6" t="s">
        <v>7321</v>
      </c>
      <c r="K1250" s="7" t="str">
        <f>HYPERLINK("https://drive.google.com/file/d/1ccT9H8Sh0qZxBjXAwLurpwltZzWcUArf/view?usp=drivesdk","ABDUL RAHMAN.SP")</f>
        <v>ABDUL RAHMAN.SP</v>
      </c>
      <c r="L1250" s="4" t="s">
        <v>7262</v>
      </c>
    </row>
    <row r="1251">
      <c r="A1251" s="3">
        <v>44446.4226219213</v>
      </c>
      <c r="B1251" s="4" t="s">
        <v>7322</v>
      </c>
      <c r="C1251" s="4" t="s">
        <v>7323</v>
      </c>
      <c r="D1251" s="5" t="s">
        <v>7324</v>
      </c>
      <c r="E1251" s="4" t="s">
        <v>5</v>
      </c>
      <c r="F1251" s="4" t="s">
        <v>15</v>
      </c>
      <c r="H1251" s="4" t="s">
        <v>7325</v>
      </c>
      <c r="I1251" s="4" t="s">
        <v>7326</v>
      </c>
      <c r="J1251" s="6" t="s">
        <v>7327</v>
      </c>
      <c r="K1251" s="7" t="str">
        <f>HYPERLINK("https://drive.google.com/file/d/1-_c-UakZ9ZAuyLL0mNTUvwlQkrJmzOjD/view?usp=drivesdk","Saifudin")</f>
        <v>Saifudin</v>
      </c>
      <c r="L1251" s="4" t="s">
        <v>7262</v>
      </c>
    </row>
    <row r="1252">
      <c r="A1252" s="3">
        <v>44446.42269248843</v>
      </c>
      <c r="B1252" s="4" t="s">
        <v>7328</v>
      </c>
      <c r="C1252" s="4" t="s">
        <v>7329</v>
      </c>
      <c r="D1252" s="5" t="s">
        <v>3611</v>
      </c>
      <c r="E1252" s="4" t="s">
        <v>5</v>
      </c>
      <c r="F1252" s="4" t="s">
        <v>70</v>
      </c>
      <c r="H1252" s="4" t="s">
        <v>731</v>
      </c>
      <c r="I1252" s="4" t="s">
        <v>7330</v>
      </c>
      <c r="J1252" s="6" t="s">
        <v>7331</v>
      </c>
      <c r="K1252" s="7" t="str">
        <f>HYPERLINK("https://drive.google.com/file/d/1NCJyh31xUXka3C-TxEIWr9bCYno027gW/view?usp=drivesdk","PANUT")</f>
        <v>PANUT</v>
      </c>
      <c r="L1252" s="4" t="s">
        <v>7262</v>
      </c>
    </row>
    <row r="1253">
      <c r="A1253" s="3">
        <v>44446.42270222222</v>
      </c>
      <c r="B1253" s="4" t="s">
        <v>7332</v>
      </c>
      <c r="C1253" s="4" t="s">
        <v>7333</v>
      </c>
      <c r="D1253" s="5" t="s">
        <v>7334</v>
      </c>
      <c r="E1253" s="4" t="s">
        <v>5</v>
      </c>
      <c r="F1253" s="4" t="s">
        <v>15</v>
      </c>
      <c r="H1253" s="4" t="s">
        <v>1177</v>
      </c>
      <c r="I1253" s="4" t="s">
        <v>7335</v>
      </c>
      <c r="J1253" s="6" t="s">
        <v>7336</v>
      </c>
      <c r="K1253" s="7" t="str">
        <f>HYPERLINK("https://drive.google.com/file/d/15NbSm0KeJBmFV0GX2SKzSB2ReIB7c6FC/view?usp=drivesdk","Sri Mukti Rahayu")</f>
        <v>Sri Mukti Rahayu</v>
      </c>
      <c r="L1253" s="4" t="s">
        <v>7262</v>
      </c>
    </row>
    <row r="1254">
      <c r="A1254" s="3">
        <v>44446.423034548614</v>
      </c>
      <c r="B1254" s="4" t="s">
        <v>7337</v>
      </c>
      <c r="C1254" s="4" t="s">
        <v>7131</v>
      </c>
      <c r="D1254" s="5" t="s">
        <v>7132</v>
      </c>
      <c r="E1254" s="4" t="s">
        <v>5</v>
      </c>
      <c r="F1254" s="4" t="s">
        <v>657</v>
      </c>
      <c r="H1254" s="4" t="s">
        <v>166</v>
      </c>
      <c r="I1254" s="4" t="s">
        <v>7338</v>
      </c>
      <c r="J1254" s="6" t="s">
        <v>7339</v>
      </c>
      <c r="K1254" s="7" t="str">
        <f>HYPERLINK("https://drive.google.com/file/d/1Hsrg1iLAdRJ_1FV6VwmXRSy0-2C2Be28/view?usp=drivesdk","NURLEIN TELAUMBANUA, SP")</f>
        <v>NURLEIN TELAUMBANUA, SP</v>
      </c>
      <c r="L1254" s="4" t="s">
        <v>7304</v>
      </c>
    </row>
    <row r="1255">
      <c r="A1255" s="3">
        <v>44446.42319050926</v>
      </c>
      <c r="B1255" s="4" t="s">
        <v>7340</v>
      </c>
      <c r="C1255" s="4" t="s">
        <v>7341</v>
      </c>
      <c r="D1255" s="5" t="s">
        <v>7342</v>
      </c>
      <c r="E1255" s="4" t="s">
        <v>5</v>
      </c>
      <c r="F1255" s="4" t="s">
        <v>70</v>
      </c>
      <c r="H1255" s="4" t="s">
        <v>166</v>
      </c>
      <c r="I1255" s="4" t="s">
        <v>7343</v>
      </c>
      <c r="J1255" s="6" t="s">
        <v>7344</v>
      </c>
      <c r="K1255" s="7" t="str">
        <f>HYPERLINK("https://drive.google.com/file/d/1E3FPm2Y56RpikOr25x46XZpwM5Y_3xKh/view?usp=drivesdk","Hatyanta Nuha Pradhipta")</f>
        <v>Hatyanta Nuha Pradhipta</v>
      </c>
      <c r="L1255" s="4" t="s">
        <v>7304</v>
      </c>
    </row>
    <row r="1256">
      <c r="A1256" s="3">
        <v>44446.423247824074</v>
      </c>
      <c r="B1256" s="4" t="s">
        <v>7345</v>
      </c>
      <c r="C1256" s="4" t="s">
        <v>7346</v>
      </c>
      <c r="D1256" s="5" t="s">
        <v>7347</v>
      </c>
      <c r="E1256" s="4" t="s">
        <v>5</v>
      </c>
      <c r="F1256" s="4" t="s">
        <v>70</v>
      </c>
      <c r="H1256" s="4" t="s">
        <v>1266</v>
      </c>
      <c r="I1256" s="4" t="s">
        <v>7348</v>
      </c>
      <c r="J1256" s="6" t="s">
        <v>7349</v>
      </c>
      <c r="K1256" s="7" t="str">
        <f>HYPERLINK("https://drive.google.com/file/d/1EMoHEFJU-VOyj8wvgHRjr8l_i65_GHbV/view?usp=drivesdk","Winarni Elridhova, A.Md")</f>
        <v>Winarni Elridhova, A.Md</v>
      </c>
      <c r="L1256" s="4" t="s">
        <v>7304</v>
      </c>
    </row>
    <row r="1257">
      <c r="A1257" s="3">
        <v>44446.42329435185</v>
      </c>
      <c r="B1257" s="4" t="s">
        <v>7350</v>
      </c>
      <c r="C1257" s="4" t="s">
        <v>7351</v>
      </c>
      <c r="D1257" s="5" t="s">
        <v>7352</v>
      </c>
      <c r="E1257" s="4" t="s">
        <v>5</v>
      </c>
      <c r="F1257" s="4" t="s">
        <v>7353</v>
      </c>
      <c r="H1257" s="4" t="s">
        <v>7354</v>
      </c>
      <c r="I1257" s="4" t="s">
        <v>7355</v>
      </c>
      <c r="J1257" s="6" t="s">
        <v>7356</v>
      </c>
      <c r="K1257" s="7" t="str">
        <f>HYPERLINK("https://drive.google.com/file/d/1MxBPpOsAezTl15uPpSCDPHfqM8Sv4cwE/view?usp=drivesdk","MUTIARA. S.ST . MP")</f>
        <v>MUTIARA. S.ST . MP</v>
      </c>
      <c r="L1257" s="4" t="s">
        <v>7304</v>
      </c>
    </row>
    <row r="1258">
      <c r="A1258" s="3">
        <v>44446.42337513889</v>
      </c>
      <c r="B1258" s="4" t="s">
        <v>7357</v>
      </c>
      <c r="C1258" s="4" t="s">
        <v>7358</v>
      </c>
      <c r="D1258" s="5" t="s">
        <v>7359</v>
      </c>
      <c r="E1258" s="4" t="s">
        <v>6</v>
      </c>
      <c r="G1258" s="4" t="s">
        <v>92</v>
      </c>
      <c r="H1258" s="4" t="s">
        <v>7360</v>
      </c>
      <c r="I1258" s="4" t="s">
        <v>7361</v>
      </c>
      <c r="J1258" s="6" t="s">
        <v>7362</v>
      </c>
      <c r="K1258" s="7" t="str">
        <f>HYPERLINK("https://drive.google.com/file/d/17KgBDP3Kr7FEMwyBuJ0DfjM4uwVLWF0C/view?usp=drivesdk","Benjamin Hutagalung")</f>
        <v>Benjamin Hutagalung</v>
      </c>
      <c r="L1258" s="4" t="s">
        <v>7304</v>
      </c>
    </row>
    <row r="1259">
      <c r="A1259" s="3">
        <v>44446.42339502314</v>
      </c>
      <c r="B1259" s="4" t="s">
        <v>7363</v>
      </c>
      <c r="C1259" s="4" t="s">
        <v>7364</v>
      </c>
      <c r="D1259" s="5" t="s">
        <v>7365</v>
      </c>
      <c r="E1259" s="4" t="s">
        <v>6</v>
      </c>
      <c r="G1259" s="4" t="s">
        <v>7366</v>
      </c>
      <c r="H1259" s="4" t="s">
        <v>7367</v>
      </c>
      <c r="I1259" s="4" t="s">
        <v>7368</v>
      </c>
      <c r="J1259" s="6" t="s">
        <v>7369</v>
      </c>
      <c r="K1259" s="7" t="str">
        <f>HYPERLINK("https://drive.google.com/file/d/14Fi7PoslXAEF63R6avTmtuH2Ybi66dUM/view?usp=drivesdk","Ir. H. FIRDAUS HASAN, MP")</f>
        <v>Ir. H. FIRDAUS HASAN, MP</v>
      </c>
      <c r="L1259" s="4" t="s">
        <v>7370</v>
      </c>
    </row>
    <row r="1260">
      <c r="A1260" s="3">
        <v>44446.42343766204</v>
      </c>
      <c r="B1260" s="4" t="s">
        <v>7371</v>
      </c>
      <c r="C1260" s="4" t="s">
        <v>7372</v>
      </c>
      <c r="D1260" s="5" t="s">
        <v>7373</v>
      </c>
      <c r="E1260" s="4" t="s">
        <v>6</v>
      </c>
      <c r="F1260" s="4" t="s">
        <v>7374</v>
      </c>
      <c r="H1260" s="4" t="s">
        <v>1035</v>
      </c>
      <c r="I1260" s="4" t="s">
        <v>7375</v>
      </c>
      <c r="J1260" s="6" t="s">
        <v>7376</v>
      </c>
      <c r="K1260" s="7" t="str">
        <f>HYPERLINK("https://drive.google.com/file/d/1CC8o5sQl_QDo3f5CIcd61LTnEpnDrW_a/view?usp=drivesdk","Leni Marlina,SP.")</f>
        <v>Leni Marlina,SP.</v>
      </c>
      <c r="L1260" s="4" t="s">
        <v>7370</v>
      </c>
    </row>
    <row r="1261">
      <c r="A1261" s="3">
        <v>44446.42345199074</v>
      </c>
      <c r="B1261" s="4" t="s">
        <v>7377</v>
      </c>
      <c r="C1261" s="4" t="s">
        <v>7378</v>
      </c>
      <c r="D1261" s="5" t="s">
        <v>7379</v>
      </c>
      <c r="E1261" s="4" t="s">
        <v>5</v>
      </c>
      <c r="F1261" s="4" t="s">
        <v>7380</v>
      </c>
      <c r="H1261" s="4" t="s">
        <v>297</v>
      </c>
      <c r="I1261" s="4" t="s">
        <v>7381</v>
      </c>
      <c r="J1261" s="6" t="s">
        <v>7382</v>
      </c>
      <c r="K1261" s="7" t="str">
        <f>HYPERLINK("https://drive.google.com/file/d/1neGI0drpDnFB7M7IGKPzDeiuBa6cByIC/view?usp=drivesdk","~ OLIVIA ASIAN, SE, MM ~")</f>
        <v>~ OLIVIA ASIAN, SE, MM ~</v>
      </c>
      <c r="L1261" s="4" t="s">
        <v>7370</v>
      </c>
    </row>
    <row r="1262">
      <c r="A1262" s="3">
        <v>44446.423497094904</v>
      </c>
      <c r="B1262" s="4" t="s">
        <v>7383</v>
      </c>
      <c r="C1262" s="4" t="s">
        <v>7384</v>
      </c>
      <c r="D1262" s="5" t="s">
        <v>7385</v>
      </c>
      <c r="E1262" s="4" t="s">
        <v>5</v>
      </c>
      <c r="F1262" s="4" t="s">
        <v>70</v>
      </c>
      <c r="H1262" s="4" t="s">
        <v>7386</v>
      </c>
      <c r="I1262" s="4" t="s">
        <v>7387</v>
      </c>
      <c r="J1262" s="6" t="s">
        <v>7388</v>
      </c>
      <c r="K1262" s="7" t="str">
        <f>HYPERLINK("https://drive.google.com/file/d/1YJFfh7XJmu-Rgeb0dBhlMNCImz9IBK47/view?usp=drivesdk","HENI PURWANDARI, S.P")</f>
        <v>HENI PURWANDARI, S.P</v>
      </c>
      <c r="L1262" s="4" t="s">
        <v>7370</v>
      </c>
    </row>
    <row r="1263">
      <c r="A1263" s="3">
        <v>44446.42351670139</v>
      </c>
      <c r="B1263" s="4" t="s">
        <v>7389</v>
      </c>
      <c r="C1263" s="4" t="s">
        <v>7390</v>
      </c>
      <c r="D1263" s="5" t="s">
        <v>7391</v>
      </c>
      <c r="E1263" s="4" t="s">
        <v>5</v>
      </c>
      <c r="F1263" s="4" t="s">
        <v>187</v>
      </c>
      <c r="H1263" s="4" t="s">
        <v>992</v>
      </c>
      <c r="I1263" s="4" t="s">
        <v>7392</v>
      </c>
      <c r="J1263" s="6" t="s">
        <v>7393</v>
      </c>
      <c r="K1263" s="7" t="str">
        <f>HYPERLINK("https://drive.google.com/file/d/18Je5PCToWzYY49By3T5F5NjbPppScMLO/view?usp=drivesdk","YASMINIAR SAMBAYU")</f>
        <v>YASMINIAR SAMBAYU</v>
      </c>
      <c r="L1263" s="4" t="s">
        <v>7370</v>
      </c>
    </row>
    <row r="1264">
      <c r="A1264" s="3">
        <v>44446.42351724537</v>
      </c>
      <c r="B1264" s="4" t="s">
        <v>7394</v>
      </c>
      <c r="C1264" s="4" t="s">
        <v>7131</v>
      </c>
      <c r="D1264" s="5" t="s">
        <v>7132</v>
      </c>
      <c r="E1264" s="4" t="s">
        <v>5</v>
      </c>
      <c r="H1264" s="4" t="s">
        <v>297</v>
      </c>
      <c r="I1264" s="4" t="s">
        <v>7395</v>
      </c>
      <c r="J1264" s="6" t="s">
        <v>7396</v>
      </c>
      <c r="K1264" s="7" t="str">
        <f>HYPERLINK("https://drive.google.com/file/d/1utmx9SbZSso35WtVlfrpivgh_Y7nOrhZ/view?usp=drivesdk","ERMIN TELAUMBANUA, A.Md")</f>
        <v>ERMIN TELAUMBANUA, A.Md</v>
      </c>
      <c r="L1264" s="4" t="s">
        <v>7370</v>
      </c>
    </row>
    <row r="1265">
      <c r="A1265" s="3">
        <v>44446.423557685186</v>
      </c>
      <c r="B1265" s="4" t="s">
        <v>7397</v>
      </c>
      <c r="C1265" s="4" t="s">
        <v>7398</v>
      </c>
      <c r="D1265" s="5" t="s">
        <v>7399</v>
      </c>
      <c r="E1265" s="4" t="s">
        <v>5</v>
      </c>
      <c r="F1265" s="4" t="s">
        <v>7400</v>
      </c>
      <c r="H1265" s="4" t="s">
        <v>7401</v>
      </c>
      <c r="I1265" s="4" t="s">
        <v>7402</v>
      </c>
      <c r="J1265" s="6" t="s">
        <v>7403</v>
      </c>
      <c r="K1265" s="7" t="str">
        <f>HYPERLINK("https://drive.google.com/file/d/1Q52ouivSvRgQdKOlLzRDZmOoi-uQP-n0/view?usp=drivesdk","Sugeng Basuki, SP")</f>
        <v>Sugeng Basuki, SP</v>
      </c>
      <c r="L1265" s="4" t="s">
        <v>7370</v>
      </c>
    </row>
    <row r="1266">
      <c r="A1266" s="3">
        <v>44446.423572025466</v>
      </c>
      <c r="B1266" s="4" t="s">
        <v>7404</v>
      </c>
      <c r="C1266" s="4" t="s">
        <v>7405</v>
      </c>
      <c r="D1266" s="5" t="s">
        <v>7406</v>
      </c>
      <c r="E1266" s="4" t="s">
        <v>5</v>
      </c>
      <c r="F1266" s="4" t="s">
        <v>70</v>
      </c>
      <c r="H1266" s="4" t="s">
        <v>1881</v>
      </c>
      <c r="I1266" s="4" t="s">
        <v>7407</v>
      </c>
      <c r="J1266" s="6" t="s">
        <v>7408</v>
      </c>
      <c r="K1266" s="7" t="str">
        <f>HYPERLINK("https://drive.google.com/file/d/1-3w2kKmw9BuLqiR_2rXrNTRvG8XHjprC/view?usp=drivesdk","Yudhi Hartono SP")</f>
        <v>Yudhi Hartono SP</v>
      </c>
      <c r="L1266" s="4" t="s">
        <v>7370</v>
      </c>
    </row>
    <row r="1267">
      <c r="A1267" s="3">
        <v>44446.42360554398</v>
      </c>
      <c r="B1267" s="4" t="s">
        <v>7409</v>
      </c>
      <c r="C1267" s="4" t="s">
        <v>7410</v>
      </c>
      <c r="D1267" s="5" t="s">
        <v>7411</v>
      </c>
      <c r="E1267" s="4" t="s">
        <v>5</v>
      </c>
      <c r="F1267" s="4" t="s">
        <v>70</v>
      </c>
      <c r="H1267" s="4" t="s">
        <v>222</v>
      </c>
      <c r="I1267" s="4" t="s">
        <v>7412</v>
      </c>
      <c r="J1267" s="6" t="s">
        <v>7413</v>
      </c>
      <c r="K1267" s="7" t="str">
        <f>HYPERLINK("https://drive.google.com/file/d/199VUhAKBFpJZCfH3R3hZu0EkcggSJrLT/view?usp=drivesdk","Herlina, SP")</f>
        <v>Herlina, SP</v>
      </c>
      <c r="L1267" s="4" t="s">
        <v>7370</v>
      </c>
    </row>
    <row r="1268">
      <c r="A1268" s="3">
        <v>44446.42363237268</v>
      </c>
      <c r="B1268" s="4" t="s">
        <v>7414</v>
      </c>
      <c r="C1268" s="4" t="s">
        <v>7415</v>
      </c>
      <c r="D1268" s="5" t="s">
        <v>7416</v>
      </c>
      <c r="E1268" s="4" t="s">
        <v>5</v>
      </c>
      <c r="F1268" s="4" t="s">
        <v>7417</v>
      </c>
      <c r="H1268" s="4" t="s">
        <v>7418</v>
      </c>
      <c r="I1268" s="4" t="s">
        <v>7419</v>
      </c>
      <c r="J1268" s="6" t="s">
        <v>7420</v>
      </c>
      <c r="K1268" s="7" t="str">
        <f>HYPERLINK("https://drive.google.com/file/d/13AfZkkK1nebhsvbBMtK1dV_4z3ueyLR_/view?usp=drivesdk","WARDOYO")</f>
        <v>WARDOYO</v>
      </c>
      <c r="L1268" s="4" t="s">
        <v>7370</v>
      </c>
    </row>
    <row r="1269">
      <c r="A1269" s="3">
        <v>44446.42365243056</v>
      </c>
      <c r="B1269" s="4" t="s">
        <v>7421</v>
      </c>
      <c r="C1269" s="4" t="s">
        <v>7422</v>
      </c>
      <c r="D1269" s="5" t="s">
        <v>7423</v>
      </c>
      <c r="E1269" s="4" t="s">
        <v>5</v>
      </c>
      <c r="F1269" s="4" t="s">
        <v>70</v>
      </c>
      <c r="H1269" s="4" t="s">
        <v>7424</v>
      </c>
      <c r="I1269" s="4" t="s">
        <v>7425</v>
      </c>
      <c r="J1269" s="6" t="s">
        <v>7426</v>
      </c>
      <c r="K1269" s="7" t="str">
        <f>HYPERLINK("https://drive.google.com/file/d/1VRipCT4_MrX9EFzMkASDYF6tjr8iKGCn/view?usp=drivesdk","Nurlizah,S.P")</f>
        <v>Nurlizah,S.P</v>
      </c>
      <c r="L1269" s="4" t="s">
        <v>7370</v>
      </c>
    </row>
    <row r="1270">
      <c r="A1270" s="3">
        <v>44446.423941388886</v>
      </c>
      <c r="B1270" s="4" t="s">
        <v>7427</v>
      </c>
      <c r="C1270" s="4" t="s">
        <v>7428</v>
      </c>
      <c r="D1270" s="5" t="s">
        <v>7429</v>
      </c>
      <c r="E1270" s="4" t="s">
        <v>5</v>
      </c>
      <c r="F1270" s="4" t="s">
        <v>70</v>
      </c>
      <c r="I1270" s="4" t="s">
        <v>7430</v>
      </c>
      <c r="J1270" s="6" t="s">
        <v>7431</v>
      </c>
      <c r="K1270" s="7" t="str">
        <f>HYPERLINK("https://drive.google.com/file/d/19LXrlyo7N0x4BcezJP3945alOJDX0ayI/view?usp=drivesdk","IRUL HARTANTO, S. P. ")</f>
        <v>IRUL HARTANTO, S. P. </v>
      </c>
      <c r="L1270" s="4" t="s">
        <v>7370</v>
      </c>
    </row>
    <row r="1271">
      <c r="A1271" s="3">
        <v>44446.42407685185</v>
      </c>
      <c r="B1271" s="4" t="s">
        <v>7432</v>
      </c>
      <c r="C1271" s="4" t="s">
        <v>7131</v>
      </c>
      <c r="D1271" s="5" t="s">
        <v>7132</v>
      </c>
      <c r="E1271" s="4" t="s">
        <v>5</v>
      </c>
      <c r="H1271" s="4" t="s">
        <v>166</v>
      </c>
      <c r="I1271" s="4" t="s">
        <v>7433</v>
      </c>
      <c r="J1271" s="6" t="s">
        <v>7434</v>
      </c>
      <c r="K1271" s="7" t="str">
        <f>HYPERLINK("https://drive.google.com/file/d/1l4m89mLUQMioI-udlGdWdLi6r1Wp9fPF/view?usp=drivesdk","MAIMUNAWATI HALAWA, A.Md")</f>
        <v>MAIMUNAWATI HALAWA, A.Md</v>
      </c>
      <c r="L1271" s="4" t="s">
        <v>7370</v>
      </c>
    </row>
    <row r="1272">
      <c r="A1272" s="3">
        <v>44446.424163090276</v>
      </c>
      <c r="B1272" s="4" t="s">
        <v>7435</v>
      </c>
      <c r="C1272" s="4" t="s">
        <v>7436</v>
      </c>
      <c r="D1272" s="5" t="s">
        <v>7437</v>
      </c>
      <c r="E1272" s="4" t="s">
        <v>5</v>
      </c>
      <c r="F1272" s="4" t="s">
        <v>15</v>
      </c>
      <c r="H1272" s="4" t="s">
        <v>7438</v>
      </c>
      <c r="I1272" s="4" t="s">
        <v>7439</v>
      </c>
      <c r="J1272" s="6" t="s">
        <v>7440</v>
      </c>
      <c r="K1272" s="7" t="str">
        <f>HYPERLINK("https://drive.google.com/file/d/1x8YmcrAOzO3-mffeVz-MiwAz0PXtZGH4/view?usp=drivesdk","Susi Anita, S.TP")</f>
        <v>Susi Anita, S.TP</v>
      </c>
      <c r="L1272" s="4" t="s">
        <v>7441</v>
      </c>
    </row>
    <row r="1273">
      <c r="A1273" s="3">
        <v>44446.42428907407</v>
      </c>
      <c r="B1273" s="4" t="s">
        <v>7442</v>
      </c>
      <c r="C1273" s="4" t="s">
        <v>7443</v>
      </c>
      <c r="D1273" s="5" t="s">
        <v>7444</v>
      </c>
      <c r="E1273" s="4" t="s">
        <v>5</v>
      </c>
      <c r="F1273" s="4" t="s">
        <v>55</v>
      </c>
      <c r="H1273" s="4" t="s">
        <v>7445</v>
      </c>
      <c r="I1273" s="4" t="s">
        <v>7446</v>
      </c>
      <c r="J1273" s="6" t="s">
        <v>7447</v>
      </c>
      <c r="K1273" s="7" t="str">
        <f>HYPERLINK("https://drive.google.com/file/d/1rWCgMugWv08McIDn4QP8A3Ij8LuZ6hHP/view?usp=drivesdk","Ir. Dwi Ratna Anugrahwati, PhD.")</f>
        <v>Ir. Dwi Ratna Anugrahwati, PhD.</v>
      </c>
      <c r="L1273" s="4" t="s">
        <v>7441</v>
      </c>
    </row>
    <row r="1274">
      <c r="A1274" s="3">
        <v>44446.42433284722</v>
      </c>
      <c r="B1274" s="4" t="s">
        <v>7448</v>
      </c>
      <c r="C1274" s="4" t="s">
        <v>7449</v>
      </c>
      <c r="D1274" s="5" t="s">
        <v>7450</v>
      </c>
      <c r="E1274" s="4" t="s">
        <v>5</v>
      </c>
      <c r="F1274" s="4" t="s">
        <v>4223</v>
      </c>
      <c r="H1274" s="4" t="s">
        <v>1114</v>
      </c>
      <c r="I1274" s="4" t="s">
        <v>7451</v>
      </c>
      <c r="J1274" s="6" t="s">
        <v>7452</v>
      </c>
      <c r="K1274" s="7" t="str">
        <f>HYPERLINK("https://drive.google.com/file/d/1LH25L4WtkUgHS_ylEv1iNG_pF98fpMTQ/view?usp=drivesdk","Etty Riana Yuliastuti, SP,MP")</f>
        <v>Etty Riana Yuliastuti, SP,MP</v>
      </c>
      <c r="L1274" s="4" t="s">
        <v>7441</v>
      </c>
    </row>
    <row r="1275">
      <c r="A1275" s="3">
        <v>44446.42436767361</v>
      </c>
      <c r="B1275" s="4" t="s">
        <v>7453</v>
      </c>
      <c r="C1275" s="4" t="s">
        <v>7454</v>
      </c>
      <c r="D1275" s="5" t="s">
        <v>7455</v>
      </c>
      <c r="E1275" s="4" t="s">
        <v>5</v>
      </c>
      <c r="F1275" s="4" t="s">
        <v>15</v>
      </c>
      <c r="H1275" s="4" t="s">
        <v>7456</v>
      </c>
      <c r="I1275" s="4" t="s">
        <v>7457</v>
      </c>
      <c r="J1275" s="6" t="s">
        <v>7458</v>
      </c>
      <c r="K1275" s="7" t="str">
        <f>HYPERLINK("https://drive.google.com/file/d/1RhAJSvjebfMLYd08Yk-ZOCOX3MhdjALH/view?usp=drivesdk","Nella Nitha Emor, SP")</f>
        <v>Nella Nitha Emor, SP</v>
      </c>
      <c r="L1275" s="4" t="s">
        <v>7441</v>
      </c>
    </row>
    <row r="1276">
      <c r="A1276" s="3">
        <v>44446.42440373843</v>
      </c>
      <c r="B1276" s="4" t="s">
        <v>7459</v>
      </c>
      <c r="C1276" s="4" t="s">
        <v>7460</v>
      </c>
      <c r="D1276" s="5" t="s">
        <v>7461</v>
      </c>
      <c r="E1276" s="4" t="s">
        <v>5</v>
      </c>
      <c r="F1276" s="4" t="s">
        <v>7462</v>
      </c>
      <c r="H1276" s="4" t="s">
        <v>7463</v>
      </c>
      <c r="I1276" s="4" t="s">
        <v>7464</v>
      </c>
      <c r="J1276" s="6" t="s">
        <v>7465</v>
      </c>
      <c r="K1276" s="7" t="str">
        <f>HYPERLINK("https://drive.google.com/file/d/1ryQuaKzx96BKner5pY7L1EHCPmWSKpyG/view?usp=drivesdk","NUGROHO HERY PRASTOWO, SP. MMA.")</f>
        <v>NUGROHO HERY PRASTOWO, SP. MMA.</v>
      </c>
      <c r="L1276" s="4" t="s">
        <v>7441</v>
      </c>
    </row>
    <row r="1277">
      <c r="A1277" s="3">
        <v>44446.42442833333</v>
      </c>
      <c r="B1277" s="4" t="s">
        <v>7466</v>
      </c>
      <c r="C1277" s="4" t="s">
        <v>7467</v>
      </c>
      <c r="D1277" s="5" t="s">
        <v>7468</v>
      </c>
      <c r="E1277" s="4" t="s">
        <v>6</v>
      </c>
      <c r="G1277" s="4" t="s">
        <v>122</v>
      </c>
      <c r="H1277" s="4" t="s">
        <v>7469</v>
      </c>
      <c r="I1277" s="4" t="s">
        <v>7470</v>
      </c>
      <c r="J1277" s="6" t="s">
        <v>7471</v>
      </c>
      <c r="K1277" s="7" t="str">
        <f>HYPERLINK("https://drive.google.com/file/d/1eP_7tVjIxq1r0eqvs81jpqebHdifJeAh/view?usp=drivesdk","Shinta frashnanty")</f>
        <v>Shinta frashnanty</v>
      </c>
      <c r="L1277" s="4" t="s">
        <v>7441</v>
      </c>
    </row>
    <row r="1278">
      <c r="A1278" s="3">
        <v>44446.42447212963</v>
      </c>
      <c r="B1278" s="4" t="s">
        <v>7472</v>
      </c>
      <c r="C1278" s="4" t="s">
        <v>7473</v>
      </c>
      <c r="D1278" s="5" t="s">
        <v>7474</v>
      </c>
      <c r="E1278" s="4" t="s">
        <v>6</v>
      </c>
      <c r="G1278" s="4" t="s">
        <v>7475</v>
      </c>
      <c r="H1278" s="4" t="s">
        <v>7476</v>
      </c>
      <c r="I1278" s="4" t="s">
        <v>7477</v>
      </c>
      <c r="J1278" s="6" t="s">
        <v>7478</v>
      </c>
      <c r="K1278" s="7" t="str">
        <f>HYPERLINK("https://drive.google.com/file/d/1QjNUJrSNmpYyzz6IFyjPfV47BloMvzbC/view?usp=drivesdk","Tati Nurhayati")</f>
        <v>Tati Nurhayati</v>
      </c>
      <c r="L1278" s="4" t="s">
        <v>7441</v>
      </c>
    </row>
    <row r="1279">
      <c r="A1279" s="3">
        <v>44446.42449240741</v>
      </c>
      <c r="B1279" s="4" t="s">
        <v>7479</v>
      </c>
      <c r="C1279" s="4" t="s">
        <v>7480</v>
      </c>
      <c r="D1279" s="5" t="s">
        <v>7481</v>
      </c>
      <c r="E1279" s="4" t="s">
        <v>6</v>
      </c>
      <c r="G1279" s="4" t="s">
        <v>7482</v>
      </c>
      <c r="H1279" s="4" t="s">
        <v>1741</v>
      </c>
      <c r="I1279" s="4" t="s">
        <v>7483</v>
      </c>
      <c r="J1279" s="6" t="s">
        <v>7484</v>
      </c>
      <c r="K1279" s="7" t="str">
        <f>HYPERLINK("https://drive.google.com/file/d/1nR11E84ZFrBJ5wLdBI02IPO8MdvxH1ER/view?usp=drivesdk","Khairul Huda, M.Pd")</f>
        <v>Khairul Huda, M.Pd</v>
      </c>
      <c r="L1279" s="4" t="s">
        <v>7441</v>
      </c>
    </row>
    <row r="1280">
      <c r="A1280" s="3">
        <v>44446.424493541665</v>
      </c>
      <c r="B1280" s="4" t="s">
        <v>7485</v>
      </c>
      <c r="C1280" s="4" t="s">
        <v>7486</v>
      </c>
      <c r="D1280" s="5" t="s">
        <v>7487</v>
      </c>
      <c r="E1280" s="4" t="s">
        <v>6</v>
      </c>
      <c r="G1280" s="4" t="s">
        <v>236</v>
      </c>
      <c r="H1280" s="4" t="s">
        <v>1881</v>
      </c>
      <c r="I1280" s="4" t="s">
        <v>7488</v>
      </c>
      <c r="J1280" s="6" t="s">
        <v>7489</v>
      </c>
      <c r="K1280" s="7" t="str">
        <f>HYPERLINK("https://drive.google.com/file/d/1DCqGbxWvP1D0tgZIQsC7Sat0P6Go6Mqp/view?usp=drivesdk","Yogie Chrisswasono")</f>
        <v>Yogie Chrisswasono</v>
      </c>
      <c r="L1280" s="4" t="s">
        <v>7441</v>
      </c>
    </row>
    <row r="1281">
      <c r="A1281" s="3">
        <v>44446.424530358796</v>
      </c>
      <c r="B1281" s="4" t="s">
        <v>7490</v>
      </c>
      <c r="C1281" s="4" t="s">
        <v>6616</v>
      </c>
      <c r="D1281" s="5" t="s">
        <v>6617</v>
      </c>
      <c r="E1281" s="4" t="s">
        <v>5</v>
      </c>
      <c r="F1281" s="4" t="s">
        <v>7491</v>
      </c>
      <c r="H1281" s="4" t="s">
        <v>5717</v>
      </c>
      <c r="I1281" s="4" t="s">
        <v>7492</v>
      </c>
      <c r="J1281" s="6" t="s">
        <v>7493</v>
      </c>
      <c r="K1281" s="7" t="str">
        <f>HYPERLINK("https://drive.google.com/file/d/1xXY-mdL61HlZqYqHybrgn_51czHtp29p/view?usp=drivesdk","DENI NUGRAHA, S. Hut, MP")</f>
        <v>DENI NUGRAHA, S. Hut, MP</v>
      </c>
      <c r="L1281" s="4" t="s">
        <v>7441</v>
      </c>
    </row>
    <row r="1282">
      <c r="A1282" s="3">
        <v>44446.42459826389</v>
      </c>
      <c r="B1282" s="4" t="s">
        <v>7494</v>
      </c>
      <c r="C1282" s="4" t="s">
        <v>7495</v>
      </c>
      <c r="D1282" s="5" t="s">
        <v>7132</v>
      </c>
      <c r="E1282" s="4" t="s">
        <v>5</v>
      </c>
      <c r="H1282" s="4" t="s">
        <v>297</v>
      </c>
      <c r="I1282" s="4" t="s">
        <v>7496</v>
      </c>
      <c r="J1282" s="6" t="s">
        <v>7497</v>
      </c>
      <c r="K1282" s="7" t="str">
        <f>HYPERLINK("https://drive.google.com/file/d/14uvesXuZmNxsPhIfWmStr6E2DfdqGZ4d/view?usp=drivesdk","BERKAT WILMAN TELAUMBANUA")</f>
        <v>BERKAT WILMAN TELAUMBANUA</v>
      </c>
      <c r="L1282" s="4" t="s">
        <v>7441</v>
      </c>
    </row>
    <row r="1283">
      <c r="A1283" s="3">
        <v>44446.424620578706</v>
      </c>
      <c r="B1283" s="4" t="s">
        <v>7498</v>
      </c>
      <c r="C1283" s="4" t="s">
        <v>7499</v>
      </c>
      <c r="D1283" s="5" t="s">
        <v>7500</v>
      </c>
      <c r="E1283" s="4" t="s">
        <v>6</v>
      </c>
      <c r="G1283" s="4" t="s">
        <v>122</v>
      </c>
      <c r="H1283" s="4" t="s">
        <v>7501</v>
      </c>
      <c r="I1283" s="4" t="s">
        <v>7502</v>
      </c>
      <c r="J1283" s="6" t="s">
        <v>7503</v>
      </c>
      <c r="K1283" s="7" t="str">
        <f>HYPERLINK("https://drive.google.com/file/d/1BvrNJMdI8Dwoni_eniTUb0Rl2GzDTaKg/view?usp=drivesdk","Fandi Suganda Rahmatullah")</f>
        <v>Fandi Suganda Rahmatullah</v>
      </c>
      <c r="L1283" s="4" t="s">
        <v>7441</v>
      </c>
    </row>
    <row r="1284">
      <c r="A1284" s="3">
        <v>44446.42464864583</v>
      </c>
      <c r="B1284" s="4" t="s">
        <v>7504</v>
      </c>
      <c r="C1284" s="4" t="s">
        <v>7505</v>
      </c>
      <c r="D1284" s="5" t="s">
        <v>7506</v>
      </c>
      <c r="E1284" s="4" t="s">
        <v>5</v>
      </c>
      <c r="F1284" s="4" t="s">
        <v>15</v>
      </c>
      <c r="H1284" s="4" t="s">
        <v>7507</v>
      </c>
      <c r="I1284" s="4" t="s">
        <v>7508</v>
      </c>
      <c r="J1284" s="6" t="s">
        <v>7509</v>
      </c>
      <c r="K1284" s="7" t="str">
        <f>HYPERLINK("https://drive.google.com/file/d/1Jw3a9GBiWK4wXnl1To_qxeHldxOJ3qhj/view?usp=drivesdk","Agus Marzalil, SP")</f>
        <v>Agus Marzalil, SP</v>
      </c>
      <c r="L1284" s="4" t="s">
        <v>7441</v>
      </c>
    </row>
    <row r="1285">
      <c r="A1285" s="3">
        <v>44446.4246928125</v>
      </c>
      <c r="B1285" s="4" t="s">
        <v>7510</v>
      </c>
      <c r="C1285" s="4" t="s">
        <v>7511</v>
      </c>
      <c r="D1285" s="5" t="s">
        <v>7512</v>
      </c>
      <c r="E1285" s="4" t="s">
        <v>5</v>
      </c>
      <c r="H1285" s="4" t="s">
        <v>731</v>
      </c>
      <c r="L1285" s="4" t="s">
        <v>7513</v>
      </c>
    </row>
    <row r="1286">
      <c r="A1286" s="3">
        <v>44446.42472274306</v>
      </c>
      <c r="B1286" s="4" t="s">
        <v>7514</v>
      </c>
      <c r="C1286" s="4" t="s">
        <v>7515</v>
      </c>
      <c r="D1286" s="5" t="s">
        <v>7516</v>
      </c>
      <c r="E1286" s="4" t="s">
        <v>6</v>
      </c>
      <c r="G1286" s="4" t="s">
        <v>7517</v>
      </c>
      <c r="H1286" s="4" t="s">
        <v>7518</v>
      </c>
      <c r="I1286" s="4" t="s">
        <v>7519</v>
      </c>
      <c r="J1286" s="6" t="s">
        <v>7520</v>
      </c>
      <c r="K1286" s="7" t="str">
        <f>HYPERLINK("https://drive.google.com/file/d/1RJ-ETsOYl1OBMRspODINd9JHn02a31nN/view?usp=drivesdk","ZULKIFLI ")</f>
        <v>ZULKIFLI </v>
      </c>
      <c r="L1286" s="4" t="s">
        <v>7441</v>
      </c>
    </row>
    <row r="1287">
      <c r="A1287" s="3">
        <v>44446.424750254635</v>
      </c>
      <c r="B1287" s="4" t="s">
        <v>7521</v>
      </c>
      <c r="C1287" s="4" t="s">
        <v>7522</v>
      </c>
      <c r="D1287" s="5" t="s">
        <v>7523</v>
      </c>
      <c r="E1287" s="4" t="s">
        <v>5</v>
      </c>
      <c r="F1287" s="4" t="s">
        <v>7524</v>
      </c>
      <c r="H1287" s="4" t="s">
        <v>7525</v>
      </c>
      <c r="I1287" s="4" t="s">
        <v>7526</v>
      </c>
      <c r="J1287" s="6" t="s">
        <v>7527</v>
      </c>
      <c r="K1287" s="7" t="str">
        <f>HYPERLINK("https://drive.google.com/file/d/1tuZkH-i__tozfZpCmT3gMwG3wXcLLxju/view?usp=drivesdk","Retno Utami, SE")</f>
        <v>Retno Utami, SE</v>
      </c>
      <c r="L1287" s="4" t="s">
        <v>7528</v>
      </c>
    </row>
    <row r="1288">
      <c r="A1288" s="3">
        <v>44446.424778368055</v>
      </c>
      <c r="B1288" s="4" t="s">
        <v>7529</v>
      </c>
      <c r="C1288" s="4" t="s">
        <v>7530</v>
      </c>
      <c r="D1288" s="5" t="s">
        <v>7531</v>
      </c>
      <c r="E1288" s="4" t="s">
        <v>5</v>
      </c>
      <c r="F1288" s="4" t="s">
        <v>70</v>
      </c>
      <c r="H1288" s="4" t="s">
        <v>7532</v>
      </c>
      <c r="I1288" s="4" t="s">
        <v>7533</v>
      </c>
      <c r="J1288" s="6" t="s">
        <v>7534</v>
      </c>
      <c r="K1288" s="7" t="str">
        <f>HYPERLINK("https://drive.google.com/file/d/1KJVrFDm2TBSl2eb3KGsm3CI50Xv5IhnP/view?usp=drivesdk","AKHWAN WAHYUDI, SP")</f>
        <v>AKHWAN WAHYUDI, SP</v>
      </c>
      <c r="L1288" s="4" t="s">
        <v>7441</v>
      </c>
    </row>
    <row r="1289">
      <c r="A1289" s="3">
        <v>44446.42486240741</v>
      </c>
      <c r="B1289" s="4" t="s">
        <v>7535</v>
      </c>
      <c r="C1289" s="4" t="s">
        <v>7536</v>
      </c>
      <c r="D1289" s="5" t="s">
        <v>7537</v>
      </c>
      <c r="E1289" s="4" t="s">
        <v>5</v>
      </c>
      <c r="F1289" s="4" t="s">
        <v>15</v>
      </c>
      <c r="H1289" s="4" t="s">
        <v>7538</v>
      </c>
      <c r="I1289" s="4" t="s">
        <v>7539</v>
      </c>
      <c r="J1289" s="6" t="s">
        <v>7540</v>
      </c>
      <c r="K1289" s="7" t="str">
        <f>HYPERLINK("https://drive.google.com/file/d/1jwOkW-8tAWXRDZxArixdRsN5ENoyjhOM/view?usp=drivesdk","Evi Oktavia, SP")</f>
        <v>Evi Oktavia, SP</v>
      </c>
      <c r="L1289" s="4" t="s">
        <v>7528</v>
      </c>
    </row>
    <row r="1290">
      <c r="A1290" s="3">
        <v>44446.42508731481</v>
      </c>
      <c r="B1290" s="4" t="s">
        <v>7541</v>
      </c>
      <c r="C1290" s="4" t="s">
        <v>7495</v>
      </c>
      <c r="D1290" s="5" t="s">
        <v>7132</v>
      </c>
      <c r="E1290" s="4" t="s">
        <v>6</v>
      </c>
      <c r="G1290" s="4" t="s">
        <v>7264</v>
      </c>
      <c r="H1290" s="4" t="s">
        <v>297</v>
      </c>
      <c r="I1290" s="4" t="s">
        <v>7542</v>
      </c>
      <c r="J1290" s="6" t="s">
        <v>7543</v>
      </c>
      <c r="K1290" s="7" t="str">
        <f>HYPERLINK("https://drive.google.com/file/d/1kJDwtaPJ1SxTbIMuM-VO5JF2l5h4m27Y/view?usp=drivesdk","DANIEL TELAUMBANUA")</f>
        <v>DANIEL TELAUMBANUA</v>
      </c>
      <c r="L1290" s="4" t="s">
        <v>7528</v>
      </c>
    </row>
    <row r="1291">
      <c r="A1291" s="3">
        <v>44446.42513215278</v>
      </c>
      <c r="B1291" s="4" t="s">
        <v>7544</v>
      </c>
      <c r="C1291" s="4" t="s">
        <v>7545</v>
      </c>
      <c r="D1291" s="5" t="s">
        <v>7546</v>
      </c>
      <c r="E1291" s="4" t="s">
        <v>5</v>
      </c>
      <c r="F1291" s="4" t="s">
        <v>70</v>
      </c>
      <c r="H1291" s="4" t="s">
        <v>7547</v>
      </c>
      <c r="I1291" s="4" t="s">
        <v>7548</v>
      </c>
      <c r="J1291" s="6" t="s">
        <v>7549</v>
      </c>
      <c r="K1291" s="7" t="str">
        <f>HYPERLINK("https://drive.google.com/file/d/1YoBfCPOE7tUCUkvtodRoOjN_KdjyNgw0/view?usp=drivesdk","Ahmad Fatoni")</f>
        <v>Ahmad Fatoni</v>
      </c>
      <c r="L1291" s="4" t="s">
        <v>7528</v>
      </c>
    </row>
    <row r="1292">
      <c r="A1292" s="3">
        <v>44446.42528693287</v>
      </c>
      <c r="B1292" s="4" t="s">
        <v>7550</v>
      </c>
      <c r="C1292" s="4" t="s">
        <v>7551</v>
      </c>
      <c r="D1292" s="5" t="s">
        <v>7552</v>
      </c>
      <c r="E1292" s="4" t="s">
        <v>5</v>
      </c>
      <c r="F1292" s="4" t="s">
        <v>70</v>
      </c>
      <c r="H1292" s="4" t="s">
        <v>7553</v>
      </c>
      <c r="I1292" s="4" t="s">
        <v>7554</v>
      </c>
      <c r="J1292" s="6" t="s">
        <v>7555</v>
      </c>
      <c r="K1292" s="7" t="str">
        <f>HYPERLINK("https://drive.google.com/file/d/1OR0jUCRCdLczyS0XtV9x1APXaAhgGgye/view?usp=drivesdk","Syahrinaldi, SP")</f>
        <v>Syahrinaldi, SP</v>
      </c>
      <c r="L1292" s="4" t="s">
        <v>7528</v>
      </c>
    </row>
    <row r="1293">
      <c r="A1293" s="3">
        <v>44446.42532603009</v>
      </c>
      <c r="B1293" s="4" t="s">
        <v>7556</v>
      </c>
      <c r="C1293" s="4" t="s">
        <v>7557</v>
      </c>
      <c r="D1293" s="5" t="s">
        <v>7558</v>
      </c>
      <c r="E1293" s="4" t="s">
        <v>5</v>
      </c>
      <c r="F1293" s="4" t="s">
        <v>15</v>
      </c>
      <c r="H1293" s="4" t="s">
        <v>7559</v>
      </c>
      <c r="I1293" s="4" t="s">
        <v>7560</v>
      </c>
      <c r="J1293" s="6" t="s">
        <v>7561</v>
      </c>
      <c r="K1293" s="7" t="str">
        <f>HYPERLINK("https://drive.google.com/file/d/1Q3zPO125ha8s2vFmb8FDzZR39YS_RWcW/view?usp=drivesdk","Sevil Hardayati, A.Md")</f>
        <v>Sevil Hardayati, A.Md</v>
      </c>
      <c r="L1293" s="4" t="s">
        <v>7528</v>
      </c>
    </row>
    <row r="1294">
      <c r="A1294" s="3">
        <v>44446.42535391204</v>
      </c>
      <c r="B1294" s="4" t="s">
        <v>7562</v>
      </c>
      <c r="C1294" s="4" t="s">
        <v>7563</v>
      </c>
      <c r="D1294" s="5" t="s">
        <v>7564</v>
      </c>
      <c r="E1294" s="4" t="s">
        <v>5</v>
      </c>
      <c r="F1294" s="4" t="s">
        <v>15</v>
      </c>
      <c r="H1294" s="4" t="s">
        <v>7565</v>
      </c>
      <c r="I1294" s="4" t="s">
        <v>7566</v>
      </c>
      <c r="J1294" s="6" t="s">
        <v>7567</v>
      </c>
      <c r="K1294" s="7" t="str">
        <f>HYPERLINK("https://drive.google.com/file/d/1PZhARnPCllwjpWQE0OQ9zRV8zm0QY2pp/view?usp=drivesdk","Slamet Syaifuddin, SP")</f>
        <v>Slamet Syaifuddin, SP</v>
      </c>
      <c r="L1294" s="4" t="s">
        <v>7528</v>
      </c>
    </row>
    <row r="1295">
      <c r="A1295" s="3">
        <v>44446.4254137963</v>
      </c>
      <c r="B1295" s="4" t="s">
        <v>7568</v>
      </c>
      <c r="C1295" s="4" t="s">
        <v>7569</v>
      </c>
      <c r="D1295" s="5" t="s">
        <v>7570</v>
      </c>
      <c r="E1295" s="4" t="s">
        <v>5</v>
      </c>
      <c r="F1295" s="4" t="s">
        <v>1464</v>
      </c>
      <c r="H1295" s="4" t="s">
        <v>7571</v>
      </c>
      <c r="I1295" s="4" t="s">
        <v>7572</v>
      </c>
      <c r="J1295" s="6" t="s">
        <v>7573</v>
      </c>
      <c r="K1295" s="7" t="str">
        <f>HYPERLINK("https://drive.google.com/file/d/1g1bKs0zcVgxI803bGB460fnTVxTAI-uv/view?usp=drivesdk","Rokhmi Afifah Baroroh")</f>
        <v>Rokhmi Afifah Baroroh</v>
      </c>
      <c r="L1295" s="4" t="s">
        <v>7528</v>
      </c>
    </row>
    <row r="1296">
      <c r="A1296" s="3">
        <v>44446.425490925925</v>
      </c>
      <c r="B1296" s="4" t="s">
        <v>7574</v>
      </c>
      <c r="C1296" s="4" t="s">
        <v>7575</v>
      </c>
      <c r="D1296" s="5" t="s">
        <v>7576</v>
      </c>
      <c r="E1296" s="4" t="s">
        <v>5</v>
      </c>
      <c r="F1296" s="4" t="s">
        <v>15</v>
      </c>
      <c r="H1296" s="4" t="s">
        <v>48</v>
      </c>
      <c r="I1296" s="4" t="s">
        <v>7577</v>
      </c>
      <c r="J1296" s="6" t="s">
        <v>7578</v>
      </c>
      <c r="K1296" s="7" t="str">
        <f>HYPERLINK("https://drive.google.com/file/d/1P51KqMF_vl6s_G7Yu7godHqUcLbKg3_G/view?usp=drivesdk","Diana Hotmauli Hutauruk, SP")</f>
        <v>Diana Hotmauli Hutauruk, SP</v>
      </c>
      <c r="L1296" s="4" t="s">
        <v>7579</v>
      </c>
    </row>
    <row r="1297">
      <c r="A1297" s="3">
        <v>44446.42557951389</v>
      </c>
      <c r="B1297" s="4" t="s">
        <v>7580</v>
      </c>
      <c r="C1297" s="4" t="s">
        <v>7581</v>
      </c>
      <c r="D1297" s="5" t="s">
        <v>7582</v>
      </c>
      <c r="E1297" s="4" t="s">
        <v>5</v>
      </c>
      <c r="F1297" s="4" t="s">
        <v>70</v>
      </c>
      <c r="H1297" s="4" t="s">
        <v>4153</v>
      </c>
      <c r="I1297" s="4" t="s">
        <v>7583</v>
      </c>
      <c r="J1297" s="6" t="s">
        <v>7584</v>
      </c>
      <c r="K1297" s="7" t="str">
        <f>HYPERLINK("https://drive.google.com/file/d/1vDcB5Brlnbl_2bAnRINKxj5HUGnePhsv/view?usp=drivesdk","HARYANTI. AMd")</f>
        <v>HARYANTI. AMd</v>
      </c>
      <c r="L1297" s="4" t="s">
        <v>7579</v>
      </c>
    </row>
    <row r="1298">
      <c r="A1298" s="3">
        <v>44446.42588568287</v>
      </c>
      <c r="B1298" s="4" t="s">
        <v>7585</v>
      </c>
      <c r="C1298" s="4" t="s">
        <v>7586</v>
      </c>
      <c r="D1298" s="5" t="s">
        <v>7587</v>
      </c>
      <c r="E1298" s="4" t="s">
        <v>5</v>
      </c>
      <c r="F1298" s="4" t="s">
        <v>7588</v>
      </c>
      <c r="H1298" s="4" t="s">
        <v>7589</v>
      </c>
      <c r="I1298" s="4" t="s">
        <v>7590</v>
      </c>
      <c r="J1298" s="6" t="s">
        <v>7591</v>
      </c>
      <c r="K1298" s="7" t="str">
        <f>HYPERLINK("https://drive.google.com/file/d/1rHerSx65iFepCYzJsNwi6qUVNpt7E3f0/view?usp=drivesdk","drh. Agus Nuna Indrayana JBS")</f>
        <v>drh. Agus Nuna Indrayana JBS</v>
      </c>
      <c r="L1298" s="4" t="s">
        <v>7579</v>
      </c>
    </row>
    <row r="1299">
      <c r="A1299" s="3">
        <v>44446.42600655093</v>
      </c>
      <c r="B1299" s="4" t="s">
        <v>7592</v>
      </c>
      <c r="C1299" s="4" t="s">
        <v>7593</v>
      </c>
      <c r="D1299" s="5" t="s">
        <v>7594</v>
      </c>
      <c r="E1299" s="4" t="s">
        <v>5</v>
      </c>
      <c r="F1299" s="4" t="s">
        <v>7595</v>
      </c>
      <c r="H1299" s="4" t="s">
        <v>7596</v>
      </c>
      <c r="I1299" s="4" t="s">
        <v>7597</v>
      </c>
      <c r="J1299" s="6" t="s">
        <v>7598</v>
      </c>
      <c r="K1299" s="7" t="str">
        <f>HYPERLINK("https://drive.google.com/file/d/10RrbDY_qhMduy04gMI7Q7GEl57EOwFqk/view?usp=drivesdk","Ir. BOBY SLAMET KARNANTO")</f>
        <v>Ir. BOBY SLAMET KARNANTO</v>
      </c>
      <c r="L1299" s="4" t="s">
        <v>7579</v>
      </c>
    </row>
    <row r="1300">
      <c r="A1300" s="3">
        <v>44446.42607475695</v>
      </c>
      <c r="B1300" s="4" t="s">
        <v>7599</v>
      </c>
      <c r="C1300" s="4" t="s">
        <v>7600</v>
      </c>
      <c r="D1300" s="5" t="s">
        <v>7601</v>
      </c>
      <c r="E1300" s="4" t="s">
        <v>5</v>
      </c>
      <c r="F1300" s="4" t="s">
        <v>70</v>
      </c>
      <c r="H1300" s="4" t="s">
        <v>7602</v>
      </c>
      <c r="I1300" s="4" t="s">
        <v>7603</v>
      </c>
      <c r="J1300" s="6" t="s">
        <v>7604</v>
      </c>
      <c r="K1300" s="7" t="str">
        <f>HYPERLINK("https://drive.google.com/file/d/1g451L8HUxhkoqzPcStuvqYNn6kzWewW_/view?usp=drivesdk","RAHMI SUGIARTI,SP")</f>
        <v>RAHMI SUGIARTI,SP</v>
      </c>
      <c r="L1300" s="4" t="s">
        <v>7579</v>
      </c>
    </row>
    <row r="1301">
      <c r="A1301" s="3">
        <v>44446.42627444444</v>
      </c>
      <c r="B1301" s="4" t="s">
        <v>2231</v>
      </c>
      <c r="C1301" s="4" t="s">
        <v>2232</v>
      </c>
      <c r="D1301" s="5" t="s">
        <v>2233</v>
      </c>
      <c r="E1301" s="4" t="s">
        <v>5</v>
      </c>
      <c r="F1301" s="4" t="s">
        <v>70</v>
      </c>
      <c r="H1301" s="4" t="s">
        <v>2234</v>
      </c>
      <c r="I1301" s="4" t="s">
        <v>7605</v>
      </c>
      <c r="J1301" s="6" t="s">
        <v>7606</v>
      </c>
      <c r="K1301" s="7" t="str">
        <f>HYPERLINK("https://drive.google.com/file/d/1ScaCY3TXNPG7-NvR2AqE_tZMD-bDC9DH/view?usp=drivesdk","Irma Malini")</f>
        <v>Irma Malini</v>
      </c>
      <c r="L1301" s="4" t="s">
        <v>7607</v>
      </c>
    </row>
    <row r="1302">
      <c r="A1302" s="3">
        <v>44446.42637194444</v>
      </c>
      <c r="B1302" s="4" t="s">
        <v>7608</v>
      </c>
      <c r="C1302" s="4" t="s">
        <v>7609</v>
      </c>
      <c r="D1302" s="5" t="s">
        <v>7610</v>
      </c>
      <c r="E1302" s="4" t="s">
        <v>5</v>
      </c>
      <c r="F1302" s="4" t="s">
        <v>70</v>
      </c>
      <c r="H1302" s="4" t="s">
        <v>318</v>
      </c>
      <c r="I1302" s="4" t="s">
        <v>7611</v>
      </c>
      <c r="J1302" s="6" t="s">
        <v>7612</v>
      </c>
      <c r="K1302" s="7" t="str">
        <f>HYPERLINK("https://drive.google.com/file/d/16Xq6MweNrWM-eRl2iM7QanHT1yOrCdky/view?usp=drivesdk","AFRIDA MANURUNG, SP")</f>
        <v>AFRIDA MANURUNG, SP</v>
      </c>
      <c r="L1302" s="4" t="s">
        <v>7607</v>
      </c>
    </row>
    <row r="1303">
      <c r="A1303" s="3">
        <v>44446.42640214121</v>
      </c>
      <c r="B1303" s="4" t="s">
        <v>7613</v>
      </c>
      <c r="C1303" s="4" t="s">
        <v>7614</v>
      </c>
      <c r="D1303" s="5" t="s">
        <v>7615</v>
      </c>
      <c r="E1303" s="4" t="s">
        <v>5</v>
      </c>
      <c r="F1303" s="4" t="s">
        <v>70</v>
      </c>
      <c r="H1303" s="4" t="s">
        <v>7616</v>
      </c>
      <c r="I1303" s="4" t="s">
        <v>7617</v>
      </c>
      <c r="J1303" s="6" t="s">
        <v>7618</v>
      </c>
      <c r="K1303" s="7" t="str">
        <f>HYPERLINK("https://drive.google.com/file/d/1JRHs9JBXTs4VZd0YTq6YM1-iz2gL49kJ/view?usp=drivesdk","KRISNITA,SP")</f>
        <v>KRISNITA,SP</v>
      </c>
      <c r="L1303" s="4" t="s">
        <v>7607</v>
      </c>
    </row>
    <row r="1304">
      <c r="A1304" s="3">
        <v>44446.42641587963</v>
      </c>
      <c r="B1304" s="4" t="s">
        <v>7619</v>
      </c>
      <c r="C1304" s="4" t="s">
        <v>7620</v>
      </c>
      <c r="D1304" s="5" t="s">
        <v>7621</v>
      </c>
      <c r="E1304" s="4" t="s">
        <v>5</v>
      </c>
      <c r="F1304" s="4" t="s">
        <v>70</v>
      </c>
      <c r="H1304" s="4" t="s">
        <v>7622</v>
      </c>
      <c r="I1304" s="4" t="s">
        <v>7623</v>
      </c>
      <c r="J1304" s="6" t="s">
        <v>7624</v>
      </c>
      <c r="K1304" s="7" t="str">
        <f>HYPERLINK("https://drive.google.com/file/d/1_mx4giUnJ8taYmSk54yC3VuVUe3iCWRW/view?usp=drivesdk","JUMALI, SP")</f>
        <v>JUMALI, SP</v>
      </c>
      <c r="L1304" s="4" t="s">
        <v>7607</v>
      </c>
    </row>
    <row r="1305">
      <c r="A1305" s="3">
        <v>44446.426425868056</v>
      </c>
      <c r="B1305" s="4" t="s">
        <v>7625</v>
      </c>
      <c r="C1305" s="4" t="s">
        <v>7626</v>
      </c>
      <c r="D1305" s="5" t="s">
        <v>7627</v>
      </c>
      <c r="E1305" s="4" t="s">
        <v>6</v>
      </c>
      <c r="G1305" s="4" t="s">
        <v>55</v>
      </c>
      <c r="H1305" s="4" t="s">
        <v>716</v>
      </c>
      <c r="I1305" s="4" t="s">
        <v>7628</v>
      </c>
      <c r="J1305" s="6" t="s">
        <v>7629</v>
      </c>
      <c r="K1305" s="7" t="str">
        <f>HYPERLINK("https://drive.google.com/file/d/1REreYhO3AjwWVulCLwTwkH87gzhBD2yn/view?usp=drivesdk","Dewi Sartika Aryani, S.P., M.S")</f>
        <v>Dewi Sartika Aryani, S.P., M.S</v>
      </c>
      <c r="L1305" s="4" t="s">
        <v>7607</v>
      </c>
    </row>
    <row r="1306">
      <c r="A1306" s="3">
        <v>44446.42647420139</v>
      </c>
      <c r="B1306" s="4" t="s">
        <v>7630</v>
      </c>
      <c r="C1306" s="4" t="s">
        <v>7631</v>
      </c>
      <c r="D1306" s="5" t="s">
        <v>7632</v>
      </c>
      <c r="E1306" s="4" t="s">
        <v>5</v>
      </c>
      <c r="F1306" s="4" t="s">
        <v>70</v>
      </c>
      <c r="H1306" s="4" t="s">
        <v>7633</v>
      </c>
      <c r="I1306" s="4" t="s">
        <v>7634</v>
      </c>
      <c r="J1306" s="6" t="s">
        <v>7635</v>
      </c>
      <c r="K1306" s="7" t="str">
        <f>HYPERLINK("https://drive.google.com/file/d/1x9hUTWUKvHo_PC8kMa0yEtUMrUq-ct51/view?usp=drivesdk","IHDA HAMIDAH, SP")</f>
        <v>IHDA HAMIDAH, SP</v>
      </c>
      <c r="L1306" s="4" t="s">
        <v>7607</v>
      </c>
    </row>
    <row r="1307">
      <c r="A1307" s="3">
        <v>44446.426947789354</v>
      </c>
      <c r="B1307" s="4" t="s">
        <v>5085</v>
      </c>
      <c r="C1307" s="4" t="s">
        <v>5086</v>
      </c>
      <c r="D1307" s="5" t="s">
        <v>5087</v>
      </c>
      <c r="E1307" s="4" t="s">
        <v>6</v>
      </c>
      <c r="G1307" s="4" t="s">
        <v>92</v>
      </c>
      <c r="H1307" s="4" t="s">
        <v>7636</v>
      </c>
      <c r="I1307" s="4" t="s">
        <v>7637</v>
      </c>
      <c r="J1307" s="6" t="s">
        <v>7638</v>
      </c>
      <c r="K1307" s="7" t="str">
        <f>HYPERLINK("https://drive.google.com/file/d/1_lKOV4qhGg3Y_tWr4CQvaJeVAxA9MMNm/view?usp=drivesdk","Encep busrol karim")</f>
        <v>Encep busrol karim</v>
      </c>
      <c r="L1307" s="4" t="s">
        <v>7639</v>
      </c>
    </row>
    <row r="1308">
      <c r="A1308" s="3">
        <v>44446.42702497685</v>
      </c>
      <c r="B1308" s="4" t="s">
        <v>7640</v>
      </c>
      <c r="C1308" s="4" t="s">
        <v>7641</v>
      </c>
      <c r="D1308" s="5" t="s">
        <v>7642</v>
      </c>
      <c r="E1308" s="4" t="s">
        <v>5</v>
      </c>
      <c r="F1308" s="4" t="s">
        <v>70</v>
      </c>
      <c r="H1308" s="4" t="s">
        <v>48</v>
      </c>
      <c r="I1308" s="4" t="s">
        <v>7643</v>
      </c>
      <c r="J1308" s="6" t="s">
        <v>7644</v>
      </c>
      <c r="K1308" s="7" t="str">
        <f>HYPERLINK("https://drive.google.com/file/d/1khyCaqViu99ickD6x3-h6FTsBnWf1thp/view?usp=drivesdk","Ir. Ellya Rosa, MSi")</f>
        <v>Ir. Ellya Rosa, MSi</v>
      </c>
      <c r="L1308" s="4" t="s">
        <v>7639</v>
      </c>
    </row>
    <row r="1309">
      <c r="A1309" s="3">
        <v>44446.427176770834</v>
      </c>
      <c r="B1309" s="4" t="s">
        <v>7645</v>
      </c>
      <c r="C1309" s="4" t="s">
        <v>7646</v>
      </c>
      <c r="D1309" s="5" t="s">
        <v>7647</v>
      </c>
      <c r="E1309" s="4" t="s">
        <v>5</v>
      </c>
      <c r="F1309" s="4" t="s">
        <v>15</v>
      </c>
      <c r="H1309" s="4" t="s">
        <v>7648</v>
      </c>
      <c r="I1309" s="4" t="s">
        <v>7649</v>
      </c>
      <c r="J1309" s="6" t="s">
        <v>7650</v>
      </c>
      <c r="K1309" s="7" t="str">
        <f>HYPERLINK("https://drive.google.com/file/d/1bQqxW6UAPOrhY6_4MBHHE8_K6RUEci55/view?usp=drivesdk","Riza Herlinda, SP")</f>
        <v>Riza Herlinda, SP</v>
      </c>
      <c r="L1309" s="4" t="s">
        <v>7639</v>
      </c>
    </row>
    <row r="1310">
      <c r="A1310" s="3">
        <v>44446.42722671296</v>
      </c>
      <c r="B1310" s="4" t="s">
        <v>7651</v>
      </c>
      <c r="C1310" s="4" t="s">
        <v>7652</v>
      </c>
      <c r="D1310" s="5" t="s">
        <v>7653</v>
      </c>
      <c r="E1310" s="4" t="s">
        <v>5</v>
      </c>
      <c r="F1310" s="4" t="s">
        <v>70</v>
      </c>
      <c r="H1310" s="4" t="s">
        <v>318</v>
      </c>
      <c r="I1310" s="4" t="s">
        <v>7654</v>
      </c>
      <c r="J1310" s="6" t="s">
        <v>7655</v>
      </c>
      <c r="K1310" s="7" t="str">
        <f>HYPERLINK("https://drive.google.com/file/d/1-1eTg69_lL3Gl92WEupfLp3jPua9PYje/view?usp=drivesdk","Mochamad Anjar Septiandiana, S.P.")</f>
        <v>Mochamad Anjar Septiandiana, S.P.</v>
      </c>
      <c r="L1310" s="4" t="s">
        <v>7639</v>
      </c>
    </row>
    <row r="1311">
      <c r="A1311" s="3">
        <v>44446.427227939814</v>
      </c>
      <c r="B1311" s="4" t="s">
        <v>7656</v>
      </c>
      <c r="C1311" s="4" t="s">
        <v>7657</v>
      </c>
      <c r="D1311" s="5" t="s">
        <v>7658</v>
      </c>
      <c r="E1311" s="4" t="s">
        <v>5</v>
      </c>
      <c r="F1311" s="4" t="s">
        <v>7659</v>
      </c>
      <c r="H1311" s="4" t="s">
        <v>1023</v>
      </c>
      <c r="I1311" s="4" t="s">
        <v>7660</v>
      </c>
      <c r="J1311" s="6" t="s">
        <v>7661</v>
      </c>
      <c r="K1311" s="7" t="str">
        <f>HYPERLINK("https://drive.google.com/file/d/1jUor9f3KNXhnO9TQiUftvTXEqF_9tHFy/view?usp=drivesdk","Rian Ferry Andreas")</f>
        <v>Rian Ferry Andreas</v>
      </c>
      <c r="L1311" s="4" t="s">
        <v>7639</v>
      </c>
    </row>
    <row r="1312">
      <c r="A1312" s="3">
        <v>44446.42736351852</v>
      </c>
      <c r="B1312" s="4" t="s">
        <v>7662</v>
      </c>
      <c r="C1312" s="4" t="s">
        <v>7663</v>
      </c>
      <c r="D1312" s="5" t="s">
        <v>7664</v>
      </c>
      <c r="E1312" s="4" t="s">
        <v>5</v>
      </c>
      <c r="F1312" s="4" t="s">
        <v>70</v>
      </c>
      <c r="G1312" s="4" t="s">
        <v>7665</v>
      </c>
      <c r="H1312" s="4" t="s">
        <v>7666</v>
      </c>
      <c r="I1312" s="4" t="s">
        <v>7667</v>
      </c>
      <c r="J1312" s="6" t="s">
        <v>7668</v>
      </c>
      <c r="K1312" s="7" t="str">
        <f>HYPERLINK("https://drive.google.com/file/d/1heuwVdCYIsqyhlS1lP21pqYPHFUUeuly/view?usp=drivesdk","SRI YUNITA")</f>
        <v>SRI YUNITA</v>
      </c>
      <c r="L1312" s="4" t="s">
        <v>7639</v>
      </c>
    </row>
    <row r="1313">
      <c r="A1313" s="3">
        <v>44446.42744850695</v>
      </c>
      <c r="B1313" s="4" t="s">
        <v>7669</v>
      </c>
      <c r="C1313" s="4" t="s">
        <v>7670</v>
      </c>
      <c r="D1313" s="5" t="s">
        <v>7671</v>
      </c>
      <c r="E1313" s="4" t="s">
        <v>5</v>
      </c>
      <c r="F1313" s="4" t="s">
        <v>70</v>
      </c>
      <c r="H1313" s="4" t="s">
        <v>48</v>
      </c>
      <c r="I1313" s="4" t="s">
        <v>7672</v>
      </c>
      <c r="J1313" s="6" t="s">
        <v>7673</v>
      </c>
      <c r="K1313" s="7" t="str">
        <f>HYPERLINK("https://drive.google.com/file/d/18fqMRna9t-s1bKWreFiAk119PxllSYHV/view?usp=drivesdk","ALBERTINA SEMPA")</f>
        <v>ALBERTINA SEMPA</v>
      </c>
      <c r="L1313" s="4" t="s">
        <v>7639</v>
      </c>
    </row>
    <row r="1314">
      <c r="A1314" s="3">
        <v>44446.42750689815</v>
      </c>
      <c r="B1314" s="4" t="s">
        <v>7674</v>
      </c>
      <c r="C1314" s="4" t="s">
        <v>7675</v>
      </c>
      <c r="D1314" s="5" t="s">
        <v>7676</v>
      </c>
      <c r="E1314" s="4" t="s">
        <v>5</v>
      </c>
      <c r="F1314" s="4" t="s">
        <v>55</v>
      </c>
      <c r="H1314" s="4" t="s">
        <v>7677</v>
      </c>
      <c r="I1314" s="4" t="s">
        <v>7678</v>
      </c>
      <c r="J1314" s="6" t="s">
        <v>7679</v>
      </c>
      <c r="K1314" s="7" t="str">
        <f>HYPERLINK("https://drive.google.com/file/d/14lThY2igLDakv3_kaUNl3D9LZuRL2BHH/view?usp=drivesdk","Ir. Akhmad Zubaidi, MAgSc., PhD.")</f>
        <v>Ir. Akhmad Zubaidi, MAgSc., PhD.</v>
      </c>
      <c r="L1314" s="4" t="s">
        <v>7639</v>
      </c>
    </row>
    <row r="1315">
      <c r="A1315" s="3">
        <v>44446.427769166665</v>
      </c>
      <c r="B1315" s="4" t="s">
        <v>7680</v>
      </c>
      <c r="C1315" s="4" t="s">
        <v>7681</v>
      </c>
      <c r="D1315" s="5" t="s">
        <v>7682</v>
      </c>
      <c r="E1315" s="4" t="s">
        <v>5</v>
      </c>
      <c r="F1315" s="4" t="s">
        <v>70</v>
      </c>
      <c r="H1315" s="4" t="s">
        <v>7683</v>
      </c>
      <c r="I1315" s="4" t="s">
        <v>7684</v>
      </c>
      <c r="J1315" s="6" t="s">
        <v>7685</v>
      </c>
      <c r="K1315" s="7" t="str">
        <f>HYPERLINK("https://drive.google.com/file/d/1s93nOBhfdyMFo0sf_psQC_186_AZxQSw/view?usp=drivesdk","SALSABILA YUSRIYAH, S.P.")</f>
        <v>SALSABILA YUSRIYAH, S.P.</v>
      </c>
      <c r="L1315" s="4" t="s">
        <v>7686</v>
      </c>
    </row>
    <row r="1316">
      <c r="A1316" s="3">
        <v>44446.42779325231</v>
      </c>
      <c r="B1316" s="4" t="s">
        <v>483</v>
      </c>
      <c r="C1316" s="4" t="s">
        <v>484</v>
      </c>
      <c r="D1316" s="5" t="s">
        <v>485</v>
      </c>
      <c r="E1316" s="4" t="s">
        <v>6</v>
      </c>
      <c r="F1316" s="4" t="s">
        <v>92</v>
      </c>
      <c r="G1316" s="4" t="s">
        <v>92</v>
      </c>
      <c r="H1316" s="4" t="s">
        <v>7687</v>
      </c>
      <c r="I1316" s="4" t="s">
        <v>7688</v>
      </c>
      <c r="J1316" s="6" t="s">
        <v>7689</v>
      </c>
      <c r="K1316" s="7" t="str">
        <f>HYPERLINK("https://drive.google.com/file/d/1ctQpuNCGJmG3DzfpBC7Ddi0gTZ4wv1h6/view?usp=drivesdk","DENI MAHESARANI SP")</f>
        <v>DENI MAHESARANI SP</v>
      </c>
      <c r="L1316" s="4" t="s">
        <v>7686</v>
      </c>
    </row>
    <row r="1317">
      <c r="A1317" s="3">
        <v>44446.427839421296</v>
      </c>
      <c r="B1317" s="4" t="s">
        <v>7690</v>
      </c>
      <c r="C1317" s="4" t="s">
        <v>7691</v>
      </c>
      <c r="D1317" s="5" t="s">
        <v>7692</v>
      </c>
      <c r="E1317" s="4" t="s">
        <v>5</v>
      </c>
      <c r="H1317" s="4" t="s">
        <v>1051</v>
      </c>
      <c r="I1317" s="4" t="s">
        <v>7693</v>
      </c>
      <c r="J1317" s="6" t="s">
        <v>7694</v>
      </c>
      <c r="K1317" s="7" t="str">
        <f>HYPERLINK("https://drive.google.com/file/d/1mra4pHSHrNJZdbcTONKbk6Es7ycyerCo/view?usp=drivesdk","MUHAMMMAD ANTON YUSVA")</f>
        <v>MUHAMMMAD ANTON YUSVA</v>
      </c>
      <c r="L1317" s="4" t="s">
        <v>7686</v>
      </c>
    </row>
    <row r="1318">
      <c r="A1318" s="3">
        <v>44446.427974687496</v>
      </c>
      <c r="B1318" s="4" t="s">
        <v>7695</v>
      </c>
      <c r="C1318" s="4" t="s">
        <v>7696</v>
      </c>
      <c r="D1318" s="5" t="s">
        <v>7697</v>
      </c>
      <c r="E1318" s="4" t="s">
        <v>5</v>
      </c>
      <c r="F1318" s="4" t="s">
        <v>70</v>
      </c>
      <c r="H1318" s="4" t="s">
        <v>7698</v>
      </c>
      <c r="I1318" s="4" t="s">
        <v>7699</v>
      </c>
      <c r="J1318" s="6" t="s">
        <v>7700</v>
      </c>
      <c r="K1318" s="7" t="str">
        <f>HYPERLINK("https://drive.google.com/file/d/1hnkMnRfDWVAd6a5UJmL8rCFN7-Pty47G/view?usp=drivesdk","Bowo Laksono")</f>
        <v>Bowo Laksono</v>
      </c>
      <c r="L1318" s="4" t="s">
        <v>7686</v>
      </c>
    </row>
    <row r="1319">
      <c r="A1319" s="3">
        <v>44446.428051423616</v>
      </c>
      <c r="B1319" s="4" t="s">
        <v>7701</v>
      </c>
      <c r="C1319" s="4" t="s">
        <v>7702</v>
      </c>
      <c r="D1319" s="5" t="s">
        <v>7703</v>
      </c>
      <c r="E1319" s="4" t="s">
        <v>5</v>
      </c>
      <c r="F1319" s="4" t="s">
        <v>187</v>
      </c>
      <c r="H1319" s="4" t="s">
        <v>7704</v>
      </c>
      <c r="I1319" s="4" t="s">
        <v>7705</v>
      </c>
      <c r="J1319" s="6" t="s">
        <v>7706</v>
      </c>
      <c r="K1319" s="7" t="str">
        <f>HYPERLINK("https://drive.google.com/file/d/1AU3ZR3MrtftjmVma8exEL9HN_ApMkTAJ/view?usp=drivesdk","Martina Kurniawati, S.P.")</f>
        <v>Martina Kurniawati, S.P.</v>
      </c>
      <c r="L1319" s="4" t="s">
        <v>7686</v>
      </c>
    </row>
    <row r="1320">
      <c r="A1320" s="3">
        <v>44446.42827689815</v>
      </c>
      <c r="B1320" s="4" t="s">
        <v>7707</v>
      </c>
      <c r="C1320" s="4" t="s">
        <v>7708</v>
      </c>
      <c r="D1320" s="5" t="s">
        <v>7709</v>
      </c>
      <c r="E1320" s="4" t="s">
        <v>6</v>
      </c>
      <c r="G1320" s="4" t="s">
        <v>122</v>
      </c>
      <c r="H1320" s="4" t="s">
        <v>7710</v>
      </c>
      <c r="I1320" s="4" t="s">
        <v>7711</v>
      </c>
      <c r="J1320" s="6" t="s">
        <v>7712</v>
      </c>
      <c r="K1320" s="7" t="str">
        <f>HYPERLINK("https://drive.google.com/file/d/1cX1N-ifp4NZectYAVEy3n4Ekax0XEu1E/view?usp=drivesdk","Saprelli Harefa")</f>
        <v>Saprelli Harefa</v>
      </c>
      <c r="L1320" s="4" t="s">
        <v>7713</v>
      </c>
    </row>
    <row r="1321">
      <c r="A1321" s="3">
        <v>44446.42843922453</v>
      </c>
      <c r="B1321" s="4" t="s">
        <v>7613</v>
      </c>
      <c r="C1321" s="4" t="s">
        <v>7614</v>
      </c>
      <c r="D1321" s="5" t="s">
        <v>7615</v>
      </c>
      <c r="E1321" s="4" t="s">
        <v>5</v>
      </c>
      <c r="H1321" s="4" t="s">
        <v>7714</v>
      </c>
      <c r="I1321" s="4" t="s">
        <v>7715</v>
      </c>
      <c r="J1321" s="6" t="s">
        <v>7716</v>
      </c>
      <c r="K1321" s="7" t="str">
        <f>HYPERLINK("https://drive.google.com/file/d/1mkH-NO9bipLtadOVky1zmiLcf4qoMoKW/view?usp=drivesdk","KRISNITA,SP")</f>
        <v>KRISNITA,SP</v>
      </c>
      <c r="L1321" s="4" t="s">
        <v>7713</v>
      </c>
    </row>
    <row r="1322">
      <c r="A1322" s="3">
        <v>44446.42853818287</v>
      </c>
      <c r="B1322" s="4" t="s">
        <v>7717</v>
      </c>
      <c r="C1322" s="4" t="s">
        <v>7718</v>
      </c>
      <c r="D1322" s="5" t="s">
        <v>7719</v>
      </c>
      <c r="E1322" s="4" t="s">
        <v>5</v>
      </c>
      <c r="F1322" s="4" t="s">
        <v>70</v>
      </c>
      <c r="H1322" s="4" t="s">
        <v>7720</v>
      </c>
      <c r="I1322" s="4" t="s">
        <v>7721</v>
      </c>
      <c r="J1322" s="6" t="s">
        <v>7722</v>
      </c>
      <c r="K1322" s="7" t="str">
        <f>HYPERLINK("https://drive.google.com/file/d/1SRJIruZ0xEwcMgAiu0_7URMyifjTfR07/view?usp=drivesdk","Dinar Budi Kerina, S.P")</f>
        <v>Dinar Budi Kerina, S.P</v>
      </c>
      <c r="L1322" s="4" t="s">
        <v>7713</v>
      </c>
    </row>
    <row r="1323">
      <c r="A1323" s="3">
        <v>44446.42862335648</v>
      </c>
      <c r="B1323" s="4" t="s">
        <v>7723</v>
      </c>
      <c r="C1323" s="4" t="s">
        <v>7724</v>
      </c>
      <c r="D1323" s="5" t="s">
        <v>7725</v>
      </c>
      <c r="E1323" s="4" t="s">
        <v>5</v>
      </c>
      <c r="F1323" s="4" t="s">
        <v>70</v>
      </c>
      <c r="H1323" s="4" t="s">
        <v>318</v>
      </c>
      <c r="I1323" s="4" t="s">
        <v>7726</v>
      </c>
      <c r="J1323" s="6" t="s">
        <v>7727</v>
      </c>
      <c r="K1323" s="7" t="str">
        <f>HYPERLINK("https://drive.google.com/file/d/1sXDGrvgHvv8dmAwXYV0g5wXgEqbBhSSX/view?usp=drivesdk","LUSIANAH, A.Md")</f>
        <v>LUSIANAH, A.Md</v>
      </c>
      <c r="L1323" s="4" t="s">
        <v>7713</v>
      </c>
    </row>
    <row r="1324">
      <c r="A1324" s="3">
        <v>44446.42863368055</v>
      </c>
      <c r="B1324" s="4" t="s">
        <v>7728</v>
      </c>
      <c r="C1324" s="4" t="s">
        <v>7729</v>
      </c>
      <c r="D1324" s="5" t="s">
        <v>7730</v>
      </c>
      <c r="E1324" s="4" t="s">
        <v>5</v>
      </c>
      <c r="H1324" s="4" t="s">
        <v>7731</v>
      </c>
      <c r="I1324" s="4" t="s">
        <v>7732</v>
      </c>
      <c r="J1324" s="6" t="s">
        <v>7733</v>
      </c>
      <c r="K1324" s="7" t="str">
        <f>HYPERLINK("https://drive.google.com/file/d/1HXMhAD_kl1Ya3ebc5-sli8fA6QsmRdB6/view?usp=drivesdk","IDARNI TENRI PADA. B")</f>
        <v>IDARNI TENRI PADA. B</v>
      </c>
      <c r="L1324" s="4" t="s">
        <v>7713</v>
      </c>
    </row>
    <row r="1325">
      <c r="A1325" s="3">
        <v>44446.42875929398</v>
      </c>
      <c r="B1325" s="4" t="s">
        <v>7734</v>
      </c>
      <c r="C1325" s="4" t="s">
        <v>7735</v>
      </c>
      <c r="D1325" s="5" t="s">
        <v>7736</v>
      </c>
      <c r="E1325" s="4" t="s">
        <v>5</v>
      </c>
      <c r="F1325" s="4" t="s">
        <v>70</v>
      </c>
      <c r="H1325" s="4" t="s">
        <v>1051</v>
      </c>
      <c r="I1325" s="4" t="s">
        <v>7737</v>
      </c>
      <c r="J1325" s="6" t="s">
        <v>7738</v>
      </c>
      <c r="K1325" s="7" t="str">
        <f>HYPERLINK("https://drive.google.com/file/d/1Pta_JnVsMH-XfL1exQ1wBp4PEnJCzLLP/view?usp=drivesdk","AHSANUL HAQ, SP")</f>
        <v>AHSANUL HAQ, SP</v>
      </c>
      <c r="L1325" s="4" t="s">
        <v>7713</v>
      </c>
    </row>
    <row r="1326">
      <c r="A1326" s="3">
        <v>44446.428856909726</v>
      </c>
      <c r="B1326" s="4" t="s">
        <v>3082</v>
      </c>
      <c r="C1326" s="4" t="s">
        <v>3083</v>
      </c>
      <c r="D1326" s="5" t="s">
        <v>3084</v>
      </c>
      <c r="E1326" s="4" t="s">
        <v>5</v>
      </c>
      <c r="F1326" s="4" t="s">
        <v>70</v>
      </c>
      <c r="H1326" s="4" t="s">
        <v>7739</v>
      </c>
      <c r="I1326" s="4" t="s">
        <v>7740</v>
      </c>
      <c r="J1326" s="6" t="s">
        <v>7741</v>
      </c>
      <c r="K1326" s="7" t="str">
        <f>HYPERLINK("https://drive.google.com/file/d/1Jqj-lPzRU0jgdIN6Ysr45Nphwl6fua9Z/view?usp=drivesdk","Ir. Dedeh Hadiyanti, M.Si")</f>
        <v>Ir. Dedeh Hadiyanti, M.Si</v>
      </c>
      <c r="L1326" s="4" t="s">
        <v>7713</v>
      </c>
    </row>
    <row r="1327">
      <c r="A1327" s="3">
        <v>44446.429090509264</v>
      </c>
      <c r="B1327" s="4" t="s">
        <v>7742</v>
      </c>
      <c r="C1327" s="4" t="s">
        <v>7743</v>
      </c>
      <c r="D1327" s="5" t="s">
        <v>7744</v>
      </c>
      <c r="E1327" s="4" t="s">
        <v>5</v>
      </c>
      <c r="F1327" s="4" t="s">
        <v>70</v>
      </c>
      <c r="H1327" s="4" t="s">
        <v>7745</v>
      </c>
      <c r="I1327" s="4" t="s">
        <v>7746</v>
      </c>
      <c r="J1327" s="6" t="s">
        <v>7747</v>
      </c>
      <c r="K1327" s="7" t="str">
        <f>HYPERLINK("https://drive.google.com/file/d/1auwGjOO2Jz-PPB9M8ekv54frK9Fhwr_L/view?usp=drivesdk","Herman, S.P")</f>
        <v>Herman, S.P</v>
      </c>
      <c r="L1327" s="4" t="s">
        <v>7748</v>
      </c>
    </row>
    <row r="1328">
      <c r="A1328" s="3">
        <v>44446.429374733794</v>
      </c>
      <c r="B1328" s="4" t="s">
        <v>7749</v>
      </c>
      <c r="C1328" s="4" t="s">
        <v>7750</v>
      </c>
      <c r="D1328" s="5" t="s">
        <v>7751</v>
      </c>
      <c r="E1328" s="4" t="s">
        <v>5</v>
      </c>
      <c r="F1328" s="4" t="s">
        <v>7752</v>
      </c>
      <c r="H1328" s="4" t="s">
        <v>7753</v>
      </c>
      <c r="I1328" s="4" t="s">
        <v>7754</v>
      </c>
      <c r="J1328" s="6" t="s">
        <v>7755</v>
      </c>
      <c r="K1328" s="7" t="str">
        <f>HYPERLINK("https://drive.google.com/file/d/1bgKNw0wad4b3D_xq04fzOfOpFIkmHHbs/view?usp=drivesdk","DADANG SOFIAN RAHMAT")</f>
        <v>DADANG SOFIAN RAHMAT</v>
      </c>
      <c r="L1328" s="4" t="s">
        <v>7748</v>
      </c>
    </row>
    <row r="1329">
      <c r="A1329" s="3">
        <v>44446.42940822917</v>
      </c>
      <c r="B1329" s="4" t="s">
        <v>7756</v>
      </c>
      <c r="C1329" s="4" t="s">
        <v>7757</v>
      </c>
      <c r="D1329" s="5" t="s">
        <v>7758</v>
      </c>
      <c r="E1329" s="4" t="s">
        <v>6</v>
      </c>
      <c r="G1329" s="4" t="s">
        <v>3596</v>
      </c>
      <c r="H1329" s="4" t="s">
        <v>7759</v>
      </c>
      <c r="I1329" s="4" t="s">
        <v>7760</v>
      </c>
      <c r="J1329" s="6" t="s">
        <v>7761</v>
      </c>
      <c r="K1329" s="7" t="str">
        <f>HYPERLINK("https://drive.google.com/file/d/1qOmwF_74ecr4PeJiPpb8MU-Zygz3IW1q/view?usp=drivesdk","Halimah Nuria Rakhim, S.Pt")</f>
        <v>Halimah Nuria Rakhim, S.Pt</v>
      </c>
      <c r="L1329" s="4" t="s">
        <v>7748</v>
      </c>
    </row>
    <row r="1330">
      <c r="A1330" s="3">
        <v>44446.42941633102</v>
      </c>
      <c r="B1330" s="4" t="s">
        <v>7762</v>
      </c>
      <c r="C1330" s="4" t="s">
        <v>7763</v>
      </c>
      <c r="D1330" s="5" t="s">
        <v>7764</v>
      </c>
      <c r="E1330" s="4" t="s">
        <v>5</v>
      </c>
      <c r="F1330" s="4" t="s">
        <v>7765</v>
      </c>
      <c r="H1330" s="4" t="s">
        <v>304</v>
      </c>
      <c r="I1330" s="4" t="s">
        <v>7766</v>
      </c>
      <c r="J1330" s="6" t="s">
        <v>7767</v>
      </c>
      <c r="K1330" s="7" t="str">
        <f>HYPERLINK("https://drive.google.com/file/d/1h_nNltMQLYJpw5_ZX8AXPPnctvTgX2SF/view?usp=drivesdk","Diah Angreheni, S.Gz, M. Si")</f>
        <v>Diah Angreheni, S.Gz, M. Si</v>
      </c>
      <c r="L1330" s="4" t="s">
        <v>7748</v>
      </c>
    </row>
    <row r="1331">
      <c r="A1331" s="3">
        <v>44446.42944472222</v>
      </c>
      <c r="B1331" s="4" t="s">
        <v>7768</v>
      </c>
      <c r="C1331" s="4" t="s">
        <v>7769</v>
      </c>
      <c r="D1331" s="4" t="s">
        <v>7770</v>
      </c>
      <c r="E1331" s="4" t="s">
        <v>6</v>
      </c>
      <c r="G1331" s="4" t="s">
        <v>92</v>
      </c>
      <c r="H1331" s="4" t="s">
        <v>297</v>
      </c>
      <c r="I1331" s="4" t="s">
        <v>7771</v>
      </c>
      <c r="J1331" s="6" t="s">
        <v>7772</v>
      </c>
      <c r="K1331" s="7" t="str">
        <f>HYPERLINK("https://drive.google.com/file/d/1Gh1ROqGr-bnkEL2qaFdqNiaECIYFGbjp/view?usp=drivesdk","Andi Ita Taryana")</f>
        <v>Andi Ita Taryana</v>
      </c>
      <c r="L1331" s="4" t="s">
        <v>7748</v>
      </c>
    </row>
    <row r="1332">
      <c r="A1332" s="3">
        <v>44446.42954150463</v>
      </c>
      <c r="B1332" s="4" t="s">
        <v>7773</v>
      </c>
      <c r="C1332" s="4" t="s">
        <v>7774</v>
      </c>
      <c r="D1332" s="5" t="s">
        <v>7775</v>
      </c>
      <c r="E1332" s="4" t="s">
        <v>5</v>
      </c>
      <c r="F1332" s="4" t="s">
        <v>70</v>
      </c>
      <c r="H1332" s="4" t="s">
        <v>7776</v>
      </c>
      <c r="I1332" s="4" t="s">
        <v>7777</v>
      </c>
      <c r="J1332" s="6" t="s">
        <v>7778</v>
      </c>
      <c r="K1332" s="7" t="str">
        <f>HYPERLINK("https://drive.google.com/file/d/1s6sZQPAz39NcktTkVMNruPdsu-VQD7oz/view?usp=drivesdk","AGUS SUPRAMONO")</f>
        <v>AGUS SUPRAMONO</v>
      </c>
      <c r="L1332" s="4" t="s">
        <v>7748</v>
      </c>
    </row>
    <row r="1333">
      <c r="A1333" s="3">
        <v>44446.42955226851</v>
      </c>
      <c r="B1333" s="4" t="s">
        <v>7779</v>
      </c>
      <c r="C1333" s="4" t="s">
        <v>7780</v>
      </c>
      <c r="D1333" s="5" t="s">
        <v>7781</v>
      </c>
      <c r="E1333" s="4" t="s">
        <v>5</v>
      </c>
      <c r="F1333" s="4" t="s">
        <v>55</v>
      </c>
      <c r="H1333" s="4" t="s">
        <v>4882</v>
      </c>
      <c r="I1333" s="4" t="s">
        <v>7782</v>
      </c>
      <c r="J1333" s="6" t="s">
        <v>7783</v>
      </c>
      <c r="K1333" s="7" t="str">
        <f>HYPERLINK("https://drive.google.com/file/d/1s2yNHMKtJ7z75Kr1wu7aqfnGRfVVU23e/view?usp=drivesdk","Ahmad Baparki SP, MSi")</f>
        <v>Ahmad Baparki SP, MSi</v>
      </c>
      <c r="L1333" s="4" t="s">
        <v>7748</v>
      </c>
    </row>
    <row r="1334">
      <c r="A1334" s="3">
        <v>44446.42983787037</v>
      </c>
      <c r="B1334" s="4" t="s">
        <v>7784</v>
      </c>
      <c r="C1334" s="4" t="s">
        <v>7785</v>
      </c>
      <c r="D1334" s="5" t="s">
        <v>7786</v>
      </c>
      <c r="E1334" s="4" t="s">
        <v>5</v>
      </c>
      <c r="F1334" s="4" t="s">
        <v>70</v>
      </c>
      <c r="H1334" s="4" t="s">
        <v>304</v>
      </c>
      <c r="I1334" s="4" t="s">
        <v>7787</v>
      </c>
      <c r="J1334" s="6" t="s">
        <v>7788</v>
      </c>
      <c r="K1334" s="7" t="str">
        <f>HYPERLINK("https://drive.google.com/file/d/1GlCuHu07Z-IVi_-nFxkQsyxFAuCIvAOx/view?usp=drivesdk","Ezra Bura Ranteallo, S.TP")</f>
        <v>Ezra Bura Ranteallo, S.TP</v>
      </c>
      <c r="L1334" s="4" t="s">
        <v>7789</v>
      </c>
    </row>
    <row r="1335">
      <c r="A1335" s="3">
        <v>44446.429873553236</v>
      </c>
      <c r="B1335" s="4" t="s">
        <v>7790</v>
      </c>
      <c r="C1335" s="4" t="s">
        <v>7791</v>
      </c>
      <c r="D1335" s="5" t="s">
        <v>7792</v>
      </c>
      <c r="E1335" s="4" t="s">
        <v>6</v>
      </c>
      <c r="G1335" s="4" t="s">
        <v>7793</v>
      </c>
      <c r="H1335" s="4" t="s">
        <v>7794</v>
      </c>
      <c r="I1335" s="4" t="s">
        <v>7795</v>
      </c>
      <c r="J1335" s="6" t="s">
        <v>7796</v>
      </c>
      <c r="K1335" s="7" t="str">
        <f>HYPERLINK("https://drive.google.com/file/d/1C4-frHLLkbXHnZZ7iuX0pM1AVNfLavSh/view?usp=drivesdk","Elly erti")</f>
        <v>Elly erti</v>
      </c>
      <c r="L1335" s="4" t="s">
        <v>7789</v>
      </c>
    </row>
    <row r="1336">
      <c r="A1336" s="3">
        <v>44446.42999528935</v>
      </c>
      <c r="B1336" s="4" t="s">
        <v>7797</v>
      </c>
      <c r="C1336" s="4" t="s">
        <v>7798</v>
      </c>
      <c r="D1336" s="5" t="s">
        <v>7799</v>
      </c>
      <c r="E1336" s="4" t="s">
        <v>6</v>
      </c>
      <c r="F1336" s="4" t="s">
        <v>7800</v>
      </c>
      <c r="G1336" s="4" t="s">
        <v>7800</v>
      </c>
      <c r="H1336" s="4" t="s">
        <v>48</v>
      </c>
      <c r="I1336" s="4" t="s">
        <v>7801</v>
      </c>
      <c r="J1336" s="6" t="s">
        <v>7802</v>
      </c>
      <c r="K1336" s="7" t="str">
        <f>HYPERLINK("https://drive.google.com/file/d/1eUSqC8ZnXAP8egioFvcxHzjZxFVdwd28/view?usp=drivesdk","INDRA KOJONGIAN")</f>
        <v>INDRA KOJONGIAN</v>
      </c>
      <c r="L1336" s="4" t="s">
        <v>7789</v>
      </c>
    </row>
    <row r="1337">
      <c r="A1337" s="3">
        <v>44446.43000315972</v>
      </c>
      <c r="B1337" s="4" t="s">
        <v>7803</v>
      </c>
      <c r="C1337" s="4" t="s">
        <v>7804</v>
      </c>
      <c r="D1337" s="5" t="s">
        <v>7805</v>
      </c>
      <c r="E1337" s="4" t="s">
        <v>5</v>
      </c>
      <c r="F1337" s="4" t="s">
        <v>5</v>
      </c>
      <c r="H1337" s="4" t="s">
        <v>1243</v>
      </c>
      <c r="I1337" s="4" t="s">
        <v>7806</v>
      </c>
      <c r="J1337" s="6" t="s">
        <v>7807</v>
      </c>
      <c r="K1337" s="7" t="str">
        <f>HYPERLINK("https://drive.google.com/file/d/1-DKFuobqR6dX0IGMgMSkZFlJh3NS6CvY/view?usp=drivesdk","Farid Budi Sukoco, SP")</f>
        <v>Farid Budi Sukoco, SP</v>
      </c>
      <c r="L1337" s="4" t="s">
        <v>7789</v>
      </c>
    </row>
    <row r="1338">
      <c r="A1338" s="3">
        <v>44446.430314513884</v>
      </c>
      <c r="B1338" s="4" t="s">
        <v>7808</v>
      </c>
      <c r="C1338" s="4" t="s">
        <v>7809</v>
      </c>
      <c r="D1338" s="5" t="s">
        <v>7810</v>
      </c>
      <c r="E1338" s="4" t="s">
        <v>5</v>
      </c>
      <c r="F1338" s="4" t="s">
        <v>70</v>
      </c>
      <c r="H1338" s="4" t="s">
        <v>7811</v>
      </c>
      <c r="I1338" s="4" t="s">
        <v>7812</v>
      </c>
      <c r="J1338" s="6" t="s">
        <v>7813</v>
      </c>
      <c r="K1338" s="7" t="str">
        <f>HYPERLINK("https://drive.google.com/file/d/1I2oyxe_Ir5sPlOg-LsPGY-eqEo3WMo7s/view?usp=drivesdk","ASRINI FITRIANI")</f>
        <v>ASRINI FITRIANI</v>
      </c>
      <c r="L1338" s="4" t="s">
        <v>7789</v>
      </c>
    </row>
    <row r="1339">
      <c r="A1339" s="3">
        <v>44446.43044287037</v>
      </c>
      <c r="B1339" s="4" t="s">
        <v>7814</v>
      </c>
      <c r="C1339" s="4" t="s">
        <v>7815</v>
      </c>
      <c r="D1339" s="4">
        <v>8.1354779921E10</v>
      </c>
      <c r="E1339" s="4" t="s">
        <v>5</v>
      </c>
      <c r="F1339" s="4" t="s">
        <v>70</v>
      </c>
      <c r="H1339" s="4" t="s">
        <v>7816</v>
      </c>
      <c r="I1339" s="4" t="s">
        <v>7817</v>
      </c>
      <c r="J1339" s="6" t="s">
        <v>7818</v>
      </c>
      <c r="K1339" s="7" t="str">
        <f>HYPERLINK("https://drive.google.com/file/d/1LC_bQrEIOFwIfIDmtZ5h_oDaD6OpXFXH/view?usp=drivesdk","SITTI ROSMINAH NADJAMUDDIN S.P ")</f>
        <v>SITTI ROSMINAH NADJAMUDDIN S.P </v>
      </c>
      <c r="L1339" s="4" t="s">
        <v>7819</v>
      </c>
    </row>
    <row r="1340">
      <c r="A1340" s="3">
        <v>44446.43048170139</v>
      </c>
      <c r="B1340" s="4" t="s">
        <v>7820</v>
      </c>
      <c r="C1340" s="4" t="s">
        <v>7821</v>
      </c>
      <c r="D1340" s="5" t="s">
        <v>7822</v>
      </c>
      <c r="E1340" s="4" t="s">
        <v>5</v>
      </c>
      <c r="F1340" s="4" t="s">
        <v>15</v>
      </c>
      <c r="H1340" s="4" t="s">
        <v>7823</v>
      </c>
      <c r="I1340" s="4" t="s">
        <v>7824</v>
      </c>
      <c r="J1340" s="6" t="s">
        <v>7825</v>
      </c>
      <c r="K1340" s="7" t="str">
        <f>HYPERLINK("https://drive.google.com/file/d/1Qa8ocP5sIL0l34RWNzg8a-ZobhKu8F_E/view?usp=drivesdk","Mirza Jaya")</f>
        <v>Mirza Jaya</v>
      </c>
      <c r="L1340" s="4" t="s">
        <v>7819</v>
      </c>
    </row>
    <row r="1341">
      <c r="A1341" s="3">
        <v>44446.43057920139</v>
      </c>
      <c r="B1341" s="4" t="s">
        <v>7826</v>
      </c>
      <c r="C1341" s="4" t="s">
        <v>7827</v>
      </c>
      <c r="D1341" s="5" t="s">
        <v>7828</v>
      </c>
      <c r="E1341" s="4" t="s">
        <v>5</v>
      </c>
      <c r="F1341" s="4" t="s">
        <v>70</v>
      </c>
      <c r="H1341" s="4" t="s">
        <v>731</v>
      </c>
      <c r="I1341" s="4" t="s">
        <v>7829</v>
      </c>
      <c r="J1341" s="6" t="s">
        <v>7830</v>
      </c>
      <c r="K1341" s="7" t="str">
        <f>HYPERLINK("https://drive.google.com/file/d/167a62qhqZt34_uglU1JU0MF8te_7izf7/view?usp=drivesdk","DIAH AJENG PUSPITASARI,S.P")</f>
        <v>DIAH AJENG PUSPITASARI,S.P</v>
      </c>
      <c r="L1341" s="4" t="s">
        <v>7819</v>
      </c>
    </row>
    <row r="1342">
      <c r="A1342" s="3">
        <v>44446.43058288195</v>
      </c>
      <c r="B1342" s="4" t="s">
        <v>6969</v>
      </c>
      <c r="C1342" s="4" t="s">
        <v>7831</v>
      </c>
      <c r="D1342" s="5" t="s">
        <v>6971</v>
      </c>
      <c r="E1342" s="4" t="s">
        <v>5</v>
      </c>
      <c r="F1342" s="4" t="s">
        <v>4171</v>
      </c>
      <c r="H1342" s="4" t="s">
        <v>2452</v>
      </c>
      <c r="I1342" s="4" t="s">
        <v>7832</v>
      </c>
      <c r="J1342" s="6" t="s">
        <v>7833</v>
      </c>
      <c r="K1342" s="7" t="str">
        <f>HYPERLINK("https://drive.google.com/file/d/1iwPY4We1snHk98SZTdShdsv6a2x3ULTj/view?usp=drivesdk","Alin Ali Muhyidin ZA")</f>
        <v>Alin Ali Muhyidin ZA</v>
      </c>
      <c r="L1342" s="4" t="s">
        <v>7819</v>
      </c>
    </row>
    <row r="1343">
      <c r="A1343" s="3">
        <v>44446.43066469907</v>
      </c>
      <c r="B1343" s="4" t="s">
        <v>7834</v>
      </c>
      <c r="C1343" s="4" t="s">
        <v>7835</v>
      </c>
      <c r="D1343" s="5" t="s">
        <v>7836</v>
      </c>
      <c r="E1343" s="4" t="s">
        <v>5</v>
      </c>
      <c r="F1343" s="4" t="s">
        <v>7837</v>
      </c>
      <c r="H1343" s="4" t="s">
        <v>7838</v>
      </c>
      <c r="I1343" s="4" t="s">
        <v>7839</v>
      </c>
      <c r="J1343" s="6" t="s">
        <v>7840</v>
      </c>
      <c r="K1343" s="7" t="str">
        <f>HYPERLINK("https://drive.google.com/file/d/1bryJB-SrDwFaRD5Y86SaohISqF9vxvBq/view?usp=drivesdk","SUDARWATI,SP.,M.Si")</f>
        <v>SUDARWATI,SP.,M.Si</v>
      </c>
      <c r="L1343" s="4" t="s">
        <v>7819</v>
      </c>
    </row>
    <row r="1344">
      <c r="A1344" s="3">
        <v>44446.43071559028</v>
      </c>
      <c r="B1344" s="4" t="s">
        <v>7841</v>
      </c>
      <c r="C1344" s="4" t="s">
        <v>7842</v>
      </c>
      <c r="D1344" s="5" t="s">
        <v>7843</v>
      </c>
      <c r="E1344" s="4" t="s">
        <v>5</v>
      </c>
      <c r="F1344" s="4" t="s">
        <v>3060</v>
      </c>
      <c r="H1344" s="4" t="s">
        <v>7844</v>
      </c>
      <c r="I1344" s="4" t="s">
        <v>7845</v>
      </c>
      <c r="J1344" s="6" t="s">
        <v>7846</v>
      </c>
      <c r="K1344" s="7" t="str">
        <f>HYPERLINK("https://drive.google.com/file/d/106YZNM5OS77XOGQyX80EoMVPSxM8a7Px/view?usp=drivesdk","Ari Kuncoro, S. T.")</f>
        <v>Ari Kuncoro, S. T.</v>
      </c>
      <c r="L1344" s="4" t="s">
        <v>7819</v>
      </c>
    </row>
    <row r="1345">
      <c r="A1345" s="3">
        <v>44446.43072625</v>
      </c>
      <c r="B1345" s="4" t="s">
        <v>7847</v>
      </c>
      <c r="C1345" s="4" t="s">
        <v>7848</v>
      </c>
      <c r="D1345" s="5" t="s">
        <v>7849</v>
      </c>
      <c r="E1345" s="4" t="s">
        <v>5</v>
      </c>
      <c r="F1345" s="4" t="s">
        <v>70</v>
      </c>
      <c r="H1345" s="4" t="s">
        <v>7850</v>
      </c>
      <c r="I1345" s="4" t="s">
        <v>7851</v>
      </c>
      <c r="J1345" s="6" t="s">
        <v>7852</v>
      </c>
      <c r="K1345" s="7" t="str">
        <f>HYPERLINK("https://drive.google.com/file/d/1ZQOTeDLbX49HqPXrQjkrRHQbkvoTC0QE/view?usp=drivesdk","SITI MA'IDAH DJANUN, SP")</f>
        <v>SITI MA'IDAH DJANUN, SP</v>
      </c>
      <c r="L1345" s="4" t="s">
        <v>7819</v>
      </c>
    </row>
    <row r="1346">
      <c r="A1346" s="3">
        <v>44446.43081608796</v>
      </c>
      <c r="B1346" s="4" t="s">
        <v>7853</v>
      </c>
      <c r="C1346" s="4" t="s">
        <v>7854</v>
      </c>
      <c r="D1346" s="5" t="s">
        <v>7855</v>
      </c>
      <c r="E1346" s="4" t="s">
        <v>6</v>
      </c>
      <c r="G1346" s="4" t="s">
        <v>282</v>
      </c>
      <c r="H1346" s="4" t="s">
        <v>7856</v>
      </c>
      <c r="I1346" s="4" t="s">
        <v>7857</v>
      </c>
      <c r="J1346" s="6" t="s">
        <v>7858</v>
      </c>
      <c r="K1346" s="7" t="str">
        <f>HYPERLINK("https://drive.google.com/file/d/1Fri6jRH8Wxg-K7ZjG6Ml0KarHnlCn6Xc/view?usp=drivesdk","Rizka Nurfitriani")</f>
        <v>Rizka Nurfitriani</v>
      </c>
      <c r="L1346" s="4" t="s">
        <v>7819</v>
      </c>
    </row>
    <row r="1347">
      <c r="A1347" s="3">
        <v>44446.431227002315</v>
      </c>
      <c r="B1347" s="4" t="s">
        <v>2017</v>
      </c>
      <c r="C1347" s="4" t="s">
        <v>2018</v>
      </c>
      <c r="D1347" s="5" t="s">
        <v>2019</v>
      </c>
      <c r="E1347" s="4" t="s">
        <v>5</v>
      </c>
      <c r="F1347" s="4" t="s">
        <v>70</v>
      </c>
      <c r="H1347" s="4" t="s">
        <v>2020</v>
      </c>
      <c r="I1347" s="4" t="s">
        <v>7859</v>
      </c>
      <c r="J1347" s="6" t="s">
        <v>7860</v>
      </c>
      <c r="K1347" s="7" t="str">
        <f>HYPERLINK("https://drive.google.com/file/d/14pJcEsHGZkYNdJXM6EuV3ApTFVd7seHc/view?usp=drivesdk","Olva S. Tatuwo, SP")</f>
        <v>Olva S. Tatuwo, SP</v>
      </c>
      <c r="L1347" s="4" t="s">
        <v>7861</v>
      </c>
    </row>
    <row r="1348">
      <c r="A1348" s="3">
        <v>44446.43128234954</v>
      </c>
      <c r="B1348" s="4" t="s">
        <v>7862</v>
      </c>
      <c r="C1348" s="4" t="s">
        <v>7863</v>
      </c>
      <c r="D1348" s="5" t="s">
        <v>7864</v>
      </c>
      <c r="E1348" s="4" t="s">
        <v>6</v>
      </c>
      <c r="G1348" s="4" t="s">
        <v>7865</v>
      </c>
      <c r="H1348" s="4" t="s">
        <v>7866</v>
      </c>
      <c r="I1348" s="4" t="s">
        <v>7867</v>
      </c>
      <c r="J1348" s="6" t="s">
        <v>7868</v>
      </c>
      <c r="K1348" s="7" t="str">
        <f>HYPERLINK("https://drive.google.com/file/d/1p0-HSRkH8uA25t0MRKrdQr69y710x02J/view?usp=drivesdk","Hendra Gunawan")</f>
        <v>Hendra Gunawan</v>
      </c>
      <c r="L1348" s="4" t="s">
        <v>7861</v>
      </c>
    </row>
    <row r="1349">
      <c r="A1349" s="3">
        <v>44446.43128394676</v>
      </c>
      <c r="B1349" s="4" t="s">
        <v>7869</v>
      </c>
      <c r="C1349" s="4" t="s">
        <v>7870</v>
      </c>
      <c r="D1349" s="5" t="s">
        <v>7871</v>
      </c>
      <c r="E1349" s="4" t="s">
        <v>5</v>
      </c>
      <c r="F1349" s="4" t="s">
        <v>1088</v>
      </c>
      <c r="H1349" s="4" t="s">
        <v>7872</v>
      </c>
      <c r="I1349" s="4" t="s">
        <v>7873</v>
      </c>
      <c r="J1349" s="6" t="s">
        <v>7874</v>
      </c>
      <c r="K1349" s="7" t="str">
        <f>HYPERLINK("https://drive.google.com/file/d/1PuEmESqGvdhyLJilD0acYgSg8iJcm2LN/view?usp=drivesdk","~ Tri Erza Apriyadi, S.T.P., M.P. ~")</f>
        <v>~ Tri Erza Apriyadi, S.T.P., M.P. ~</v>
      </c>
      <c r="L1349" s="4" t="s">
        <v>7861</v>
      </c>
    </row>
    <row r="1350">
      <c r="A1350" s="3">
        <v>44446.43134917824</v>
      </c>
      <c r="B1350" s="4" t="s">
        <v>7875</v>
      </c>
      <c r="C1350" s="4" t="s">
        <v>7876</v>
      </c>
      <c r="D1350" s="5" t="s">
        <v>7877</v>
      </c>
      <c r="E1350" s="4" t="s">
        <v>5</v>
      </c>
      <c r="F1350" s="4" t="s">
        <v>70</v>
      </c>
      <c r="H1350" s="4" t="s">
        <v>7878</v>
      </c>
      <c r="I1350" s="4" t="s">
        <v>7879</v>
      </c>
      <c r="J1350" s="6" t="s">
        <v>7880</v>
      </c>
      <c r="K1350" s="7" t="str">
        <f>HYPERLINK("https://drive.google.com/file/d/11P39rI-SwbdhuBeu2stpAUdXFQN6hfPa/view?usp=drivesdk","RAHAYU UMI SUPRIHATIN")</f>
        <v>RAHAYU UMI SUPRIHATIN</v>
      </c>
      <c r="L1350" s="4" t="s">
        <v>7861</v>
      </c>
    </row>
    <row r="1351">
      <c r="A1351" s="3">
        <v>44446.43139208334</v>
      </c>
      <c r="B1351" s="4" t="s">
        <v>7881</v>
      </c>
      <c r="C1351" s="4" t="s">
        <v>7882</v>
      </c>
      <c r="D1351" s="5" t="s">
        <v>7883</v>
      </c>
      <c r="E1351" s="4" t="s">
        <v>5</v>
      </c>
      <c r="F1351" s="4" t="s">
        <v>70</v>
      </c>
      <c r="H1351" s="4" t="s">
        <v>222</v>
      </c>
      <c r="I1351" s="4" t="s">
        <v>7884</v>
      </c>
      <c r="J1351" s="6" t="s">
        <v>7885</v>
      </c>
      <c r="K1351" s="7" t="str">
        <f>HYPERLINK("https://drive.google.com/file/d/1E5RCwa5kbgiDwqKfT0YexCeaby8ScQxP/view?usp=drivesdk","Roman Hidayat, S.P.")</f>
        <v>Roman Hidayat, S.P.</v>
      </c>
      <c r="L1351" s="4" t="s">
        <v>7861</v>
      </c>
    </row>
    <row r="1352">
      <c r="A1352" s="3">
        <v>44446.431637870366</v>
      </c>
      <c r="B1352" s="4" t="s">
        <v>7886</v>
      </c>
      <c r="C1352" s="4" t="s">
        <v>7887</v>
      </c>
      <c r="D1352" s="5" t="s">
        <v>7888</v>
      </c>
      <c r="E1352" s="4" t="s">
        <v>6</v>
      </c>
      <c r="G1352" s="4" t="s">
        <v>2660</v>
      </c>
      <c r="H1352" s="4" t="s">
        <v>222</v>
      </c>
      <c r="I1352" s="4" t="s">
        <v>7889</v>
      </c>
      <c r="J1352" s="6" t="s">
        <v>7890</v>
      </c>
      <c r="K1352" s="7" t="str">
        <f>HYPERLINK("https://drive.google.com/file/d/1kfnTSUM4D5rdiaD8YfSywkvaRDjT3y3S/view?usp=drivesdk","ZAINAL ARIFIN, S.Pd.I")</f>
        <v>ZAINAL ARIFIN, S.Pd.I</v>
      </c>
      <c r="L1352" s="4" t="s">
        <v>7861</v>
      </c>
    </row>
    <row r="1353">
      <c r="A1353" s="3">
        <v>44446.43177758102</v>
      </c>
      <c r="B1353" s="4" t="s">
        <v>7891</v>
      </c>
      <c r="C1353" s="4" t="s">
        <v>7892</v>
      </c>
      <c r="D1353" s="5" t="s">
        <v>7893</v>
      </c>
      <c r="E1353" s="4" t="s">
        <v>5</v>
      </c>
      <c r="F1353" s="4" t="s">
        <v>15</v>
      </c>
      <c r="H1353" s="4" t="s">
        <v>7894</v>
      </c>
      <c r="I1353" s="4" t="s">
        <v>7895</v>
      </c>
      <c r="J1353" s="6" t="s">
        <v>7896</v>
      </c>
      <c r="K1353" s="7" t="str">
        <f>HYPERLINK("https://drive.google.com/file/d/1Op6DgGl15xPTU90tr9b1IQ5qlr8RsLIZ/view?usp=drivesdk","IR. MAULIDAH, MP")</f>
        <v>IR. MAULIDAH, MP</v>
      </c>
      <c r="L1353" s="4" t="s">
        <v>7897</v>
      </c>
    </row>
    <row r="1354">
      <c r="A1354" s="3">
        <v>44446.43184259259</v>
      </c>
      <c r="B1354" s="4" t="s">
        <v>7898</v>
      </c>
      <c r="C1354" s="4" t="s">
        <v>7899</v>
      </c>
      <c r="D1354" s="5" t="s">
        <v>7900</v>
      </c>
      <c r="E1354" s="4" t="s">
        <v>5</v>
      </c>
      <c r="F1354" s="4" t="s">
        <v>70</v>
      </c>
      <c r="H1354" s="4" t="s">
        <v>7901</v>
      </c>
      <c r="I1354" s="4" t="s">
        <v>7902</v>
      </c>
      <c r="J1354" s="6" t="s">
        <v>7903</v>
      </c>
      <c r="K1354" s="7" t="str">
        <f>HYPERLINK("https://drive.google.com/file/d/1f1K3YZbP0DHDrSMeqbw1Adww60xfnfDk/view?usp=drivesdk","TRI HARTONO, S.TP")</f>
        <v>TRI HARTONO, S.TP</v>
      </c>
      <c r="L1354" s="4" t="s">
        <v>7897</v>
      </c>
    </row>
    <row r="1355">
      <c r="A1355" s="3">
        <v>44446.43193767361</v>
      </c>
      <c r="B1355" s="4" t="s">
        <v>7904</v>
      </c>
      <c r="C1355" s="4" t="s">
        <v>7905</v>
      </c>
      <c r="D1355" s="5" t="s">
        <v>7906</v>
      </c>
      <c r="E1355" s="4" t="s">
        <v>6</v>
      </c>
      <c r="G1355" s="4" t="s">
        <v>282</v>
      </c>
      <c r="H1355" s="4" t="s">
        <v>7907</v>
      </c>
      <c r="I1355" s="4" t="s">
        <v>7908</v>
      </c>
      <c r="J1355" s="6" t="s">
        <v>7909</v>
      </c>
      <c r="K1355" s="7" t="str">
        <f>HYPERLINK("https://drive.google.com/file/d/1q66i_tWdXFvG9MI-zVBbndEBxRH2jmGp/view?usp=drivesdk","luthfiany a")</f>
        <v>luthfiany a</v>
      </c>
      <c r="L1355" s="4" t="s">
        <v>7897</v>
      </c>
    </row>
    <row r="1356">
      <c r="A1356" s="3">
        <v>44446.43202692129</v>
      </c>
      <c r="B1356" s="4" t="s">
        <v>7910</v>
      </c>
      <c r="C1356" s="4" t="s">
        <v>7911</v>
      </c>
      <c r="D1356" s="5" t="s">
        <v>7912</v>
      </c>
      <c r="E1356" s="4" t="s">
        <v>6</v>
      </c>
      <c r="G1356" s="4" t="s">
        <v>92</v>
      </c>
      <c r="H1356" s="4" t="s">
        <v>7913</v>
      </c>
      <c r="I1356" s="4" t="s">
        <v>7914</v>
      </c>
      <c r="J1356" s="6" t="s">
        <v>7915</v>
      </c>
      <c r="K1356" s="7" t="str">
        <f>HYPERLINK("https://drive.google.com/file/d/1XYnXEmQKghHqmjDMH4V2Q3hq-dp3aO5Q/view?usp=drivesdk","Vaurul A'iybat")</f>
        <v>Vaurul A'iybat</v>
      </c>
      <c r="L1356" s="4" t="s">
        <v>7897</v>
      </c>
    </row>
    <row r="1357">
      <c r="A1357" s="3">
        <v>44446.43217006944</v>
      </c>
      <c r="B1357" s="4" t="s">
        <v>7916</v>
      </c>
      <c r="C1357" s="4" t="s">
        <v>7917</v>
      </c>
      <c r="D1357" s="5" t="s">
        <v>7918</v>
      </c>
      <c r="E1357" s="4" t="s">
        <v>5</v>
      </c>
      <c r="F1357" s="4" t="s">
        <v>70</v>
      </c>
      <c r="H1357" s="4" t="s">
        <v>731</v>
      </c>
      <c r="I1357" s="4" t="s">
        <v>7919</v>
      </c>
      <c r="J1357" s="6" t="s">
        <v>7920</v>
      </c>
      <c r="K1357" s="7" t="str">
        <f>HYPERLINK("https://drive.google.com/file/d/1b5t6hUEeI6o0STmKDLxA8-mnkT0Vnaqz/view?usp=drivesdk","NANANG TIYONITA WIDIANTO")</f>
        <v>NANANG TIYONITA WIDIANTO</v>
      </c>
      <c r="L1357" s="4" t="s">
        <v>7897</v>
      </c>
    </row>
    <row r="1358">
      <c r="A1358" s="3">
        <v>44446.432170555556</v>
      </c>
      <c r="B1358" s="4" t="s">
        <v>7921</v>
      </c>
      <c r="C1358" s="4" t="s">
        <v>7922</v>
      </c>
      <c r="D1358" s="5" t="s">
        <v>7923</v>
      </c>
      <c r="E1358" s="4" t="s">
        <v>5</v>
      </c>
      <c r="F1358" s="4" t="s">
        <v>15</v>
      </c>
      <c r="H1358" s="4" t="s">
        <v>7924</v>
      </c>
      <c r="I1358" s="4" t="s">
        <v>7925</v>
      </c>
      <c r="J1358" s="6" t="s">
        <v>7926</v>
      </c>
      <c r="K1358" s="7" t="str">
        <f>HYPERLINK("https://drive.google.com/file/d/1oXh-bhtbGTSv58AIUFiAFzXwwvgFbYgG/view?usp=drivesdk","ir.Nurbaya Abdul Gani M.Si")</f>
        <v>ir.Nurbaya Abdul Gani M.Si</v>
      </c>
      <c r="L1358" s="4" t="s">
        <v>7897</v>
      </c>
    </row>
    <row r="1359">
      <c r="A1359" s="3">
        <v>44446.43233971065</v>
      </c>
      <c r="B1359" s="4" t="s">
        <v>7927</v>
      </c>
      <c r="C1359" s="4" t="s">
        <v>7928</v>
      </c>
      <c r="D1359" s="5" t="s">
        <v>7929</v>
      </c>
      <c r="E1359" s="4" t="s">
        <v>5</v>
      </c>
      <c r="F1359" s="4" t="s">
        <v>7930</v>
      </c>
      <c r="H1359" s="4" t="s">
        <v>222</v>
      </c>
      <c r="I1359" s="4" t="s">
        <v>7931</v>
      </c>
      <c r="J1359" s="6" t="s">
        <v>7932</v>
      </c>
      <c r="K1359" s="7" t="str">
        <f>HYPERLINK("https://drive.google.com/file/d/1NfaNG2tZEu2zR_SXAdYWTI0Febki3hbp/view?usp=drivesdk","Lis Katrin Ambarita, SP")</f>
        <v>Lis Katrin Ambarita, SP</v>
      </c>
      <c r="L1359" s="4" t="s">
        <v>7897</v>
      </c>
    </row>
    <row r="1360">
      <c r="A1360" s="3">
        <v>44446.432454699076</v>
      </c>
      <c r="B1360" s="4" t="s">
        <v>7933</v>
      </c>
      <c r="C1360" s="4" t="s">
        <v>7934</v>
      </c>
      <c r="D1360" s="5" t="s">
        <v>7935</v>
      </c>
      <c r="E1360" s="4" t="s">
        <v>6</v>
      </c>
      <c r="G1360" s="4" t="s">
        <v>282</v>
      </c>
      <c r="I1360" s="4" t="s">
        <v>7936</v>
      </c>
      <c r="J1360" s="6" t="s">
        <v>7937</v>
      </c>
      <c r="K1360" s="7" t="str">
        <f>HYPERLINK("https://drive.google.com/file/d/1MJK0NJJPGJZB0myZEGZyLvFjSo7M6y2q/view?usp=drivesdk","Halimatus saidah")</f>
        <v>Halimatus saidah</v>
      </c>
      <c r="L1360" s="4" t="s">
        <v>7938</v>
      </c>
    </row>
    <row r="1361">
      <c r="A1361" s="3">
        <v>44446.43253153935</v>
      </c>
      <c r="B1361" s="4" t="s">
        <v>7939</v>
      </c>
      <c r="C1361" s="4" t="s">
        <v>7940</v>
      </c>
      <c r="D1361" s="5" t="s">
        <v>7941</v>
      </c>
      <c r="E1361" s="4" t="s">
        <v>5</v>
      </c>
      <c r="F1361" s="4" t="s">
        <v>70</v>
      </c>
      <c r="H1361" s="4" t="s">
        <v>166</v>
      </c>
      <c r="I1361" s="4" t="s">
        <v>7942</v>
      </c>
      <c r="J1361" s="6" t="s">
        <v>7943</v>
      </c>
      <c r="K1361" s="7" t="str">
        <f>HYPERLINK("https://drive.google.com/file/d/1cMrxUAdI04ettquNu9nc4DMVrIMNMDm-/view?usp=drivesdk","Anita Sofia, SP")</f>
        <v>Anita Sofia, SP</v>
      </c>
      <c r="L1361" s="4" t="s">
        <v>7938</v>
      </c>
    </row>
    <row r="1362">
      <c r="A1362" s="3">
        <v>44446.4325637963</v>
      </c>
      <c r="B1362" s="4" t="s">
        <v>7944</v>
      </c>
      <c r="C1362" s="4" t="s">
        <v>7945</v>
      </c>
      <c r="D1362" s="5" t="s">
        <v>7946</v>
      </c>
      <c r="E1362" s="4" t="s">
        <v>6</v>
      </c>
      <c r="G1362" s="4" t="s">
        <v>2013</v>
      </c>
      <c r="H1362" s="4" t="s">
        <v>7947</v>
      </c>
      <c r="I1362" s="4" t="s">
        <v>7948</v>
      </c>
      <c r="J1362" s="6" t="s">
        <v>7949</v>
      </c>
      <c r="K1362" s="7" t="str">
        <f>HYPERLINK("https://drive.google.com/file/d/1smcNUAlsUsUycpydtJzFRbNCWUKTUzBk/view?usp=drivesdk","Nyken Wulandari A.Md")</f>
        <v>Nyken Wulandari A.Md</v>
      </c>
      <c r="L1362" s="4" t="s">
        <v>7938</v>
      </c>
    </row>
    <row r="1363">
      <c r="A1363" s="3">
        <v>44446.43262121528</v>
      </c>
      <c r="B1363" s="4" t="s">
        <v>7950</v>
      </c>
      <c r="C1363" s="4" t="s">
        <v>7951</v>
      </c>
      <c r="D1363" s="5" t="s">
        <v>7952</v>
      </c>
      <c r="E1363" s="4" t="s">
        <v>5</v>
      </c>
      <c r="F1363" s="4" t="s">
        <v>70</v>
      </c>
      <c r="H1363" s="4" t="s">
        <v>7953</v>
      </c>
      <c r="I1363" s="4" t="s">
        <v>7954</v>
      </c>
      <c r="J1363" s="6" t="s">
        <v>7955</v>
      </c>
      <c r="K1363" s="7" t="str">
        <f>HYPERLINK("https://drive.google.com/file/d/1pAhB_8Mw7G51oNTyxHzDSqxSOnQt3Cek/view?usp=drivesdk","Wiwin Kurniasih, SP")</f>
        <v>Wiwin Kurniasih, SP</v>
      </c>
      <c r="L1363" s="4" t="s">
        <v>7938</v>
      </c>
    </row>
    <row r="1364">
      <c r="A1364" s="3">
        <v>44446.43264642361</v>
      </c>
      <c r="B1364" s="4" t="s">
        <v>7956</v>
      </c>
      <c r="C1364" s="4" t="s">
        <v>7957</v>
      </c>
      <c r="D1364" s="5" t="s">
        <v>7958</v>
      </c>
      <c r="E1364" s="4" t="s">
        <v>5</v>
      </c>
      <c r="F1364" s="4" t="s">
        <v>70</v>
      </c>
      <c r="H1364" s="4" t="s">
        <v>7959</v>
      </c>
      <c r="I1364" s="4" t="s">
        <v>7960</v>
      </c>
      <c r="J1364" s="6" t="s">
        <v>7961</v>
      </c>
      <c r="K1364" s="7" t="str">
        <f>HYPERLINK("https://drive.google.com/file/d/1tjIWCPUHqEklW7ro2G3e16UzgD9g3Pwe/view?usp=drivesdk","NENDEN PUSTAKAWATI, SP")</f>
        <v>NENDEN PUSTAKAWATI, SP</v>
      </c>
      <c r="L1364" s="4" t="s">
        <v>7938</v>
      </c>
    </row>
    <row r="1365">
      <c r="A1365" s="3">
        <v>44446.432723715276</v>
      </c>
      <c r="B1365" s="4" t="s">
        <v>7962</v>
      </c>
      <c r="C1365" s="4" t="s">
        <v>7963</v>
      </c>
      <c r="D1365" s="5" t="s">
        <v>7964</v>
      </c>
      <c r="E1365" s="4" t="s">
        <v>5</v>
      </c>
      <c r="F1365" s="4" t="s">
        <v>70</v>
      </c>
      <c r="H1365" s="4" t="s">
        <v>7965</v>
      </c>
      <c r="I1365" s="4" t="s">
        <v>7966</v>
      </c>
      <c r="J1365" s="6" t="s">
        <v>7967</v>
      </c>
      <c r="K1365" s="7" t="str">
        <f>HYPERLINK("https://drive.google.com/file/d/14QlYJIosKhhLoGtd-iXc5Zfj-vgXXu7b/view?usp=drivesdk","Agustinus sampe")</f>
        <v>Agustinus sampe</v>
      </c>
      <c r="L1365" s="4" t="s">
        <v>7938</v>
      </c>
    </row>
    <row r="1366">
      <c r="A1366" s="3">
        <v>44446.43279777778</v>
      </c>
      <c r="B1366" s="4" t="s">
        <v>7968</v>
      </c>
      <c r="C1366" s="4" t="s">
        <v>7969</v>
      </c>
      <c r="D1366" s="5" t="s">
        <v>7970</v>
      </c>
      <c r="E1366" s="4" t="s">
        <v>5</v>
      </c>
      <c r="F1366" s="4" t="s">
        <v>7971</v>
      </c>
      <c r="H1366" s="4" t="s">
        <v>7972</v>
      </c>
      <c r="I1366" s="4" t="s">
        <v>7973</v>
      </c>
      <c r="J1366" s="6" t="s">
        <v>7974</v>
      </c>
      <c r="K1366" s="7" t="str">
        <f>HYPERLINK("https://drive.google.com/file/d/1te2mfn8KNgJ2tb7_AdQcoHKsWCGOAjlR/view?usp=drivesdk","Hj. ANA KRISDIANI, SE")</f>
        <v>Hj. ANA KRISDIANI, SE</v>
      </c>
      <c r="L1366" s="4" t="s">
        <v>7938</v>
      </c>
    </row>
    <row r="1367">
      <c r="A1367" s="3">
        <v>44446.43291451389</v>
      </c>
      <c r="B1367" s="4" t="s">
        <v>7975</v>
      </c>
      <c r="C1367" s="4" t="s">
        <v>7976</v>
      </c>
      <c r="D1367" s="5" t="s">
        <v>7977</v>
      </c>
      <c r="E1367" s="4" t="s">
        <v>5</v>
      </c>
      <c r="F1367" s="4" t="s">
        <v>15</v>
      </c>
      <c r="I1367" s="4" t="s">
        <v>7978</v>
      </c>
      <c r="J1367" s="6" t="s">
        <v>7979</v>
      </c>
      <c r="K1367" s="7" t="str">
        <f>HYPERLINK("https://drive.google.com/file/d/1bYqS37eJG4qqKKKrfW2aMzNhYdEFjdB3/view?usp=drivesdk","Karolina lade")</f>
        <v>Karolina lade</v>
      </c>
      <c r="L1367" s="4" t="s">
        <v>7938</v>
      </c>
    </row>
    <row r="1368">
      <c r="A1368" s="3">
        <v>44446.433043310186</v>
      </c>
      <c r="B1368" s="4" t="s">
        <v>7980</v>
      </c>
      <c r="C1368" s="4" t="s">
        <v>7981</v>
      </c>
      <c r="D1368" s="5" t="s">
        <v>7982</v>
      </c>
      <c r="E1368" s="4" t="s">
        <v>6</v>
      </c>
      <c r="G1368" s="4" t="s">
        <v>2660</v>
      </c>
      <c r="H1368" s="4" t="s">
        <v>222</v>
      </c>
      <c r="I1368" s="4" t="s">
        <v>7983</v>
      </c>
      <c r="J1368" s="6" t="s">
        <v>7984</v>
      </c>
      <c r="K1368" s="7" t="str">
        <f>HYPERLINK("https://drive.google.com/file/d/1vPsKb5_EDSuACfpeJuovuA-Dg5k8rlO6/view?usp=drivesdk","ANIS ZULIATRI, S.Pd.")</f>
        <v>ANIS ZULIATRI, S.Pd.</v>
      </c>
      <c r="L1368" s="4" t="s">
        <v>7938</v>
      </c>
    </row>
    <row r="1369">
      <c r="A1369" s="3">
        <v>44446.43315673611</v>
      </c>
      <c r="B1369" s="4" t="s">
        <v>7985</v>
      </c>
      <c r="C1369" s="4" t="s">
        <v>7986</v>
      </c>
      <c r="D1369" s="5" t="s">
        <v>7987</v>
      </c>
      <c r="E1369" s="4" t="s">
        <v>5</v>
      </c>
      <c r="F1369" s="4" t="s">
        <v>15</v>
      </c>
      <c r="H1369" s="4" t="s">
        <v>1266</v>
      </c>
      <c r="I1369" s="4" t="s">
        <v>7988</v>
      </c>
      <c r="J1369" s="6" t="s">
        <v>7989</v>
      </c>
      <c r="K1369" s="7" t="str">
        <f>HYPERLINK("https://drive.google.com/file/d/1iurmTjgtLbxwzFB8Ujq4IhVSSJFiK1f1/view?usp=drivesdk","ENDRI LISTYANINGSIH")</f>
        <v>ENDRI LISTYANINGSIH</v>
      </c>
      <c r="L1369" s="4" t="s">
        <v>7990</v>
      </c>
    </row>
    <row r="1370">
      <c r="A1370" s="3">
        <v>44446.43326980324</v>
      </c>
      <c r="B1370" s="4" t="s">
        <v>7991</v>
      </c>
      <c r="C1370" s="4" t="s">
        <v>7992</v>
      </c>
      <c r="D1370" s="5" t="s">
        <v>7993</v>
      </c>
      <c r="E1370" s="4" t="s">
        <v>5</v>
      </c>
      <c r="F1370" s="4" t="s">
        <v>7994</v>
      </c>
      <c r="H1370" s="4" t="s">
        <v>7995</v>
      </c>
      <c r="I1370" s="4" t="s">
        <v>7996</v>
      </c>
      <c r="J1370" s="6" t="s">
        <v>7997</v>
      </c>
      <c r="K1370" s="7" t="str">
        <f>HYPERLINK("https://drive.google.com/file/d/1DBYt2gCL1KorMGEH4odIV6PB0kHEr0pc/view?usp=drivesdk","Ir. MUHIDIN. MM")</f>
        <v>Ir. MUHIDIN. MM</v>
      </c>
      <c r="L1370" s="4" t="s">
        <v>7990</v>
      </c>
    </row>
    <row r="1371">
      <c r="A1371" s="3">
        <v>44446.43332622685</v>
      </c>
      <c r="B1371" s="4" t="s">
        <v>7998</v>
      </c>
      <c r="C1371" s="4" t="s">
        <v>7999</v>
      </c>
      <c r="D1371" s="5" t="s">
        <v>8000</v>
      </c>
      <c r="E1371" s="4" t="s">
        <v>5</v>
      </c>
      <c r="F1371" s="4" t="s">
        <v>70</v>
      </c>
      <c r="H1371" s="4" t="s">
        <v>318</v>
      </c>
      <c r="I1371" s="4" t="s">
        <v>8001</v>
      </c>
      <c r="J1371" s="6" t="s">
        <v>8002</v>
      </c>
      <c r="K1371" s="7" t="str">
        <f>HYPERLINK("https://drive.google.com/file/d/1O_C2MzcudwKLUyyg1QuTsiiMJOG_WW3W/view?usp=drivesdk","Robertus Hendry Prabowo,SP")</f>
        <v>Robertus Hendry Prabowo,SP</v>
      </c>
      <c r="L1371" s="4" t="s">
        <v>7990</v>
      </c>
    </row>
    <row r="1372">
      <c r="A1372" s="3">
        <v>44446.433347025464</v>
      </c>
      <c r="B1372" s="4" t="s">
        <v>8003</v>
      </c>
      <c r="C1372" s="4" t="s">
        <v>8004</v>
      </c>
      <c r="D1372" s="5" t="s">
        <v>8005</v>
      </c>
      <c r="E1372" s="4" t="s">
        <v>5</v>
      </c>
      <c r="F1372" s="4" t="s">
        <v>70</v>
      </c>
      <c r="H1372" s="4" t="s">
        <v>8006</v>
      </c>
      <c r="I1372" s="4" t="s">
        <v>8007</v>
      </c>
      <c r="J1372" s="6" t="s">
        <v>8008</v>
      </c>
      <c r="K1372" s="7" t="str">
        <f>HYPERLINK("https://drive.google.com/file/d/1bklSJnwhFfdFlJs98c0oWY_kkFpSDQnn/view?usp=drivesdk","Wahyudi,SP")</f>
        <v>Wahyudi,SP</v>
      </c>
      <c r="L1372" s="4" t="s">
        <v>7990</v>
      </c>
    </row>
    <row r="1373">
      <c r="A1373" s="3">
        <v>44446.43335607639</v>
      </c>
      <c r="B1373" s="4" t="s">
        <v>8009</v>
      </c>
      <c r="C1373" s="4" t="s">
        <v>8010</v>
      </c>
      <c r="D1373" s="5" t="s">
        <v>8011</v>
      </c>
      <c r="E1373" s="4" t="s">
        <v>6</v>
      </c>
      <c r="G1373" s="4" t="s">
        <v>5759</v>
      </c>
      <c r="H1373" s="4" t="s">
        <v>8012</v>
      </c>
      <c r="I1373" s="4" t="s">
        <v>8013</v>
      </c>
      <c r="J1373" s="6" t="s">
        <v>8014</v>
      </c>
      <c r="K1373" s="7" t="str">
        <f>HYPERLINK("https://drive.google.com/file/d/1qbf6_s_t4Oj-JibCI-Rtf7gmBUcJXAcV/view?usp=drivesdk","Andi Muhammad Ikhsan, S.P.")</f>
        <v>Andi Muhammad Ikhsan, S.P.</v>
      </c>
      <c r="L1373" s="4" t="s">
        <v>7990</v>
      </c>
    </row>
    <row r="1374">
      <c r="A1374" s="3">
        <v>44446.43345668982</v>
      </c>
      <c r="B1374" s="4" t="s">
        <v>8015</v>
      </c>
      <c r="C1374" s="4" t="s">
        <v>8016</v>
      </c>
      <c r="D1374" s="5" t="s">
        <v>8017</v>
      </c>
      <c r="E1374" s="4" t="s">
        <v>5</v>
      </c>
      <c r="F1374" s="4" t="s">
        <v>70</v>
      </c>
      <c r="H1374" s="4" t="s">
        <v>8018</v>
      </c>
      <c r="I1374" s="4" t="s">
        <v>8019</v>
      </c>
      <c r="J1374" s="6" t="s">
        <v>8020</v>
      </c>
      <c r="K1374" s="7" t="str">
        <f>HYPERLINK("https://drive.google.com/file/d/1Zs_qAmqx3KdopCK4kH6dQdoazX-9Ezbu/view?usp=drivesdk","Agud Damar Alamsyah, A.Md")</f>
        <v>Agud Damar Alamsyah, A.Md</v>
      </c>
      <c r="L1374" s="4" t="s">
        <v>7990</v>
      </c>
    </row>
    <row r="1375">
      <c r="A1375" s="3">
        <v>44446.43353891204</v>
      </c>
      <c r="B1375" s="4" t="s">
        <v>8021</v>
      </c>
      <c r="C1375" s="4" t="s">
        <v>8022</v>
      </c>
      <c r="D1375" s="5" t="s">
        <v>8023</v>
      </c>
      <c r="E1375" s="4" t="s">
        <v>5</v>
      </c>
      <c r="F1375" s="4" t="s">
        <v>70</v>
      </c>
      <c r="G1375" s="4" t="s">
        <v>92</v>
      </c>
      <c r="H1375" s="4" t="s">
        <v>8024</v>
      </c>
      <c r="I1375" s="4" t="s">
        <v>8025</v>
      </c>
      <c r="J1375" s="6" t="s">
        <v>8026</v>
      </c>
      <c r="K1375" s="7" t="str">
        <f>HYPERLINK("https://drive.google.com/file/d/11CUsPHO1NtOYle4Es-u3XZBLindu9cLp/view?usp=drivesdk","Asmidin, SP")</f>
        <v>Asmidin, SP</v>
      </c>
      <c r="L1375" s="4" t="s">
        <v>7990</v>
      </c>
    </row>
    <row r="1376">
      <c r="A1376" s="3">
        <v>44446.43354907408</v>
      </c>
      <c r="B1376" s="4" t="s">
        <v>8027</v>
      </c>
      <c r="C1376" s="4" t="s">
        <v>8028</v>
      </c>
      <c r="D1376" s="5" t="s">
        <v>8029</v>
      </c>
      <c r="E1376" s="4" t="s">
        <v>6</v>
      </c>
      <c r="G1376" s="4" t="s">
        <v>92</v>
      </c>
      <c r="H1376" s="4" t="s">
        <v>8030</v>
      </c>
      <c r="I1376" s="4" t="s">
        <v>8031</v>
      </c>
      <c r="J1376" s="6" t="s">
        <v>8032</v>
      </c>
      <c r="K1376" s="7" t="str">
        <f>HYPERLINK("https://drive.google.com/file/d/15Sv5KCgeGjwuZGtgki6XtzalETb_ce4o/view?usp=drivesdk","Muhamad Romdonih, S.E.")</f>
        <v>Muhamad Romdonih, S.E.</v>
      </c>
      <c r="L1376" s="4" t="s">
        <v>7990</v>
      </c>
    </row>
    <row r="1377">
      <c r="A1377" s="3">
        <v>44446.43367663195</v>
      </c>
      <c r="B1377" s="4" t="s">
        <v>8033</v>
      </c>
      <c r="C1377" s="4" t="s">
        <v>8034</v>
      </c>
      <c r="D1377" s="5" t="s">
        <v>8035</v>
      </c>
      <c r="E1377" s="4" t="s">
        <v>6</v>
      </c>
      <c r="G1377" s="4" t="s">
        <v>92</v>
      </c>
      <c r="H1377" s="4" t="s">
        <v>48</v>
      </c>
      <c r="I1377" s="4" t="s">
        <v>8036</v>
      </c>
      <c r="J1377" s="6" t="s">
        <v>8037</v>
      </c>
      <c r="K1377" s="7" t="str">
        <f>HYPERLINK("https://drive.google.com/file/d/1E92f2eZyt4jIKi6y9YNVnyhr-LYgfWXe/view?usp=drivesdk","Ersa Rohaningsih S.E")</f>
        <v>Ersa Rohaningsih S.E</v>
      </c>
      <c r="L1377" s="4" t="s">
        <v>7990</v>
      </c>
    </row>
    <row r="1378">
      <c r="A1378" s="3">
        <v>44446.43375894676</v>
      </c>
      <c r="B1378" s="4" t="s">
        <v>8038</v>
      </c>
      <c r="C1378" s="4" t="s">
        <v>8039</v>
      </c>
      <c r="D1378" s="5" t="s">
        <v>8040</v>
      </c>
      <c r="E1378" s="4" t="s">
        <v>5</v>
      </c>
      <c r="F1378" s="4" t="s">
        <v>70</v>
      </c>
      <c r="H1378" s="4" t="s">
        <v>222</v>
      </c>
      <c r="I1378" s="4" t="s">
        <v>8041</v>
      </c>
      <c r="J1378" s="6" t="s">
        <v>8042</v>
      </c>
      <c r="K1378" s="7" t="str">
        <f>HYPERLINK("https://drive.google.com/file/d/10uZ8ZnpdAt_pAoKLYPSxoiOHrRWmGrFs/view?usp=drivesdk","FAMY DEWI YANTHI HUTAHAEAN, SP")</f>
        <v>FAMY DEWI YANTHI HUTAHAEAN, SP</v>
      </c>
      <c r="L1378" s="4" t="s">
        <v>8043</v>
      </c>
    </row>
    <row r="1379">
      <c r="A1379" s="3">
        <v>44446.43376104167</v>
      </c>
      <c r="B1379" s="4" t="s">
        <v>8044</v>
      </c>
      <c r="C1379" s="4" t="s">
        <v>7945</v>
      </c>
      <c r="D1379" s="5" t="s">
        <v>7946</v>
      </c>
      <c r="E1379" s="4" t="s">
        <v>6</v>
      </c>
      <c r="G1379" s="4" t="s">
        <v>2013</v>
      </c>
      <c r="H1379" s="4" t="s">
        <v>8045</v>
      </c>
      <c r="I1379" s="4" t="s">
        <v>8046</v>
      </c>
      <c r="J1379" s="6" t="s">
        <v>8047</v>
      </c>
      <c r="K1379" s="7" t="str">
        <f>HYPERLINK("https://drive.google.com/file/d/1JAyw7r23INArTn0eiux7lIcSuuUBdBwo/view?usp=drivesdk","Nyken Wulandari")</f>
        <v>Nyken Wulandari</v>
      </c>
      <c r="L1379" s="4" t="s">
        <v>8043</v>
      </c>
    </row>
    <row r="1380">
      <c r="A1380" s="3">
        <v>44446.43391451389</v>
      </c>
      <c r="B1380" s="4" t="s">
        <v>8048</v>
      </c>
      <c r="C1380" s="4" t="s">
        <v>8049</v>
      </c>
      <c r="D1380" s="5" t="s">
        <v>8050</v>
      </c>
      <c r="E1380" s="4" t="s">
        <v>5</v>
      </c>
      <c r="F1380" s="4" t="s">
        <v>70</v>
      </c>
      <c r="H1380" s="4" t="s">
        <v>8051</v>
      </c>
      <c r="I1380" s="4" t="s">
        <v>8052</v>
      </c>
      <c r="J1380" s="6" t="s">
        <v>8053</v>
      </c>
      <c r="K1380" s="7" t="str">
        <f>HYPERLINK("https://drive.google.com/file/d/1A57irl8DNS10Xyi6pKOgwA-1UtDNwVHE/view?usp=drivesdk","Debie krisnanto")</f>
        <v>Debie krisnanto</v>
      </c>
      <c r="L1380" s="4" t="s">
        <v>8043</v>
      </c>
    </row>
    <row r="1381">
      <c r="A1381" s="3">
        <v>44446.434239594906</v>
      </c>
      <c r="B1381" s="4" t="s">
        <v>8054</v>
      </c>
      <c r="C1381" s="4" t="s">
        <v>8055</v>
      </c>
      <c r="D1381" s="5" t="s">
        <v>8056</v>
      </c>
      <c r="E1381" s="4" t="s">
        <v>6</v>
      </c>
      <c r="G1381" s="4" t="s">
        <v>92</v>
      </c>
      <c r="H1381" s="4" t="s">
        <v>8057</v>
      </c>
      <c r="L1381" s="4" t="s">
        <v>8058</v>
      </c>
    </row>
    <row r="1382">
      <c r="A1382" s="3">
        <v>44446.43427762731</v>
      </c>
      <c r="B1382" s="4" t="s">
        <v>8059</v>
      </c>
      <c r="C1382" s="4" t="s">
        <v>8060</v>
      </c>
      <c r="D1382" s="5" t="s">
        <v>8061</v>
      </c>
      <c r="E1382" s="4" t="s">
        <v>5</v>
      </c>
      <c r="F1382" s="4" t="s">
        <v>70</v>
      </c>
      <c r="H1382" s="4" t="s">
        <v>8062</v>
      </c>
      <c r="L1382" s="4" t="s">
        <v>8058</v>
      </c>
    </row>
    <row r="1383">
      <c r="A1383" s="3">
        <v>44446.434449259265</v>
      </c>
      <c r="B1383" s="4" t="s">
        <v>8063</v>
      </c>
      <c r="C1383" s="4" t="s">
        <v>8064</v>
      </c>
      <c r="D1383" s="5" t="s">
        <v>8065</v>
      </c>
      <c r="E1383" s="4" t="s">
        <v>5</v>
      </c>
      <c r="F1383" s="4" t="s">
        <v>70</v>
      </c>
      <c r="H1383" s="4" t="s">
        <v>731</v>
      </c>
      <c r="I1383" s="4" t="s">
        <v>8066</v>
      </c>
      <c r="J1383" s="6" t="s">
        <v>8067</v>
      </c>
      <c r="K1383" s="7" t="str">
        <f>HYPERLINK("https://drive.google.com/file/d/1rxCNIl-8FVTT-pZ2Hx8VHxb0_LJqcqR6/view?usp=drivesdk","Santoso Dwi Muharso,S.P")</f>
        <v>Santoso Dwi Muharso,S.P</v>
      </c>
      <c r="L1383" s="4" t="s">
        <v>8043</v>
      </c>
    </row>
    <row r="1384">
      <c r="A1384" s="3">
        <v>44446.43449728009</v>
      </c>
      <c r="B1384" s="4" t="s">
        <v>8068</v>
      </c>
      <c r="C1384" s="4" t="s">
        <v>8069</v>
      </c>
      <c r="D1384" s="5" t="s">
        <v>8070</v>
      </c>
      <c r="E1384" s="4" t="s">
        <v>5</v>
      </c>
      <c r="F1384" s="4" t="s">
        <v>70</v>
      </c>
      <c r="H1384" s="4" t="s">
        <v>8071</v>
      </c>
      <c r="I1384" s="4" t="s">
        <v>8072</v>
      </c>
      <c r="J1384" s="6" t="s">
        <v>8073</v>
      </c>
      <c r="K1384" s="7" t="str">
        <f>HYPERLINK("https://drive.google.com/file/d/1kJL7i77CPeD-FqV2_qYojYiOj6FpyV1A/view?usp=drivesdk","SINTA KUSUMASTUTI, SP")</f>
        <v>SINTA KUSUMASTUTI, SP</v>
      </c>
      <c r="L1384" s="4" t="s">
        <v>8043</v>
      </c>
    </row>
    <row r="1385">
      <c r="A1385" s="3">
        <v>44446.434524895834</v>
      </c>
      <c r="B1385" s="4" t="s">
        <v>8074</v>
      </c>
      <c r="C1385" s="4" t="s">
        <v>8075</v>
      </c>
      <c r="D1385" s="5" t="s">
        <v>8076</v>
      </c>
      <c r="E1385" s="4" t="s">
        <v>5</v>
      </c>
      <c r="F1385" s="4" t="s">
        <v>8077</v>
      </c>
      <c r="H1385" s="4" t="s">
        <v>8078</v>
      </c>
      <c r="I1385" s="4" t="s">
        <v>8079</v>
      </c>
      <c r="J1385" s="6" t="s">
        <v>8080</v>
      </c>
      <c r="K1385" s="7" t="str">
        <f>HYPERLINK("https://drive.google.com/file/d/1Zt8w0FIBIPVhf2tmn0n0_ZdjlylgTfAU/view?usp=drivesdk","Yunizar hendri")</f>
        <v>Yunizar hendri</v>
      </c>
      <c r="L1385" s="4" t="s">
        <v>8081</v>
      </c>
    </row>
    <row r="1386">
      <c r="A1386" s="3">
        <v>44446.43456342592</v>
      </c>
      <c r="B1386" s="4" t="s">
        <v>8082</v>
      </c>
      <c r="C1386" s="4" t="s">
        <v>8083</v>
      </c>
      <c r="D1386" s="5" t="s">
        <v>8084</v>
      </c>
      <c r="E1386" s="4" t="s">
        <v>5</v>
      </c>
      <c r="F1386" s="4" t="s">
        <v>15</v>
      </c>
      <c r="H1386" s="4" t="s">
        <v>3136</v>
      </c>
      <c r="I1386" s="4" t="s">
        <v>8085</v>
      </c>
      <c r="J1386" s="6" t="s">
        <v>8086</v>
      </c>
      <c r="K1386" s="7" t="str">
        <f>HYPERLINK("https://drive.google.com/file/d/1QjA5Dg0oHsTUqfqLamYUGwS4CQPvOKji/view?usp=drivesdk","NURI DWI WULANDARI, S. P. ")</f>
        <v>NURI DWI WULANDARI, S. P. </v>
      </c>
      <c r="L1386" s="4" t="s">
        <v>8043</v>
      </c>
    </row>
    <row r="1387">
      <c r="A1387" s="3">
        <v>44446.43461673611</v>
      </c>
      <c r="B1387" s="4" t="s">
        <v>8087</v>
      </c>
      <c r="C1387" s="4" t="s">
        <v>8088</v>
      </c>
      <c r="D1387" s="5" t="s">
        <v>8089</v>
      </c>
      <c r="E1387" s="4" t="s">
        <v>5</v>
      </c>
      <c r="F1387" s="4" t="s">
        <v>70</v>
      </c>
      <c r="H1387" s="4" t="s">
        <v>2234</v>
      </c>
      <c r="I1387" s="4" t="s">
        <v>8090</v>
      </c>
      <c r="J1387" s="6" t="s">
        <v>8091</v>
      </c>
      <c r="K1387" s="7" t="str">
        <f>HYPERLINK("https://drive.google.com/file/d/14K5h49tf0F1_9fY4AAiT8dBLyoMT9oi1/view?usp=drivesdk","KHOIRUDHIN WIJAYA, SP")</f>
        <v>KHOIRUDHIN WIJAYA, SP</v>
      </c>
      <c r="L1387" s="4" t="s">
        <v>8081</v>
      </c>
    </row>
    <row r="1388">
      <c r="A1388" s="3">
        <v>44446.434632951394</v>
      </c>
      <c r="B1388" s="4" t="s">
        <v>8092</v>
      </c>
      <c r="C1388" s="4" t="s">
        <v>8093</v>
      </c>
      <c r="D1388" s="5" t="s">
        <v>8094</v>
      </c>
      <c r="E1388" s="4" t="s">
        <v>5</v>
      </c>
      <c r="F1388" s="4" t="s">
        <v>70</v>
      </c>
      <c r="H1388" s="4" t="s">
        <v>8095</v>
      </c>
      <c r="I1388" s="4" t="s">
        <v>8096</v>
      </c>
      <c r="J1388" s="6" t="s">
        <v>8097</v>
      </c>
      <c r="K1388" s="7" t="str">
        <f>HYPERLINK("https://drive.google.com/file/d/1yo0NflKdkCZZm_IbCiadyp6A7orlq78e/view?usp=drivesdk","Heny Rozaqi, SP")</f>
        <v>Heny Rozaqi, SP</v>
      </c>
      <c r="L1388" s="4" t="s">
        <v>8081</v>
      </c>
    </row>
    <row r="1389">
      <c r="A1389" s="3">
        <v>44446.43466067129</v>
      </c>
      <c r="B1389" s="4" t="s">
        <v>8098</v>
      </c>
      <c r="C1389" s="4" t="s">
        <v>8099</v>
      </c>
      <c r="D1389" s="5" t="s">
        <v>8100</v>
      </c>
      <c r="E1389" s="4" t="s">
        <v>5</v>
      </c>
      <c r="F1389" s="4" t="s">
        <v>267</v>
      </c>
      <c r="H1389" s="4" t="s">
        <v>602</v>
      </c>
      <c r="I1389" s="4" t="s">
        <v>8101</v>
      </c>
      <c r="J1389" s="6" t="s">
        <v>8102</v>
      </c>
      <c r="K1389" s="7" t="str">
        <f>HYPERLINK("https://drive.google.com/file/d/1idEIEg2yUxDWqCxHQfh4mUA5-6VxlNQ_/view?usp=drivesdk","SISCA FEBRIANA MERINTAN, SP.")</f>
        <v>SISCA FEBRIANA MERINTAN, SP.</v>
      </c>
      <c r="L1389" s="4" t="s">
        <v>8081</v>
      </c>
    </row>
    <row r="1390">
      <c r="A1390" s="3">
        <v>44446.43473864583</v>
      </c>
      <c r="B1390" s="4" t="s">
        <v>8103</v>
      </c>
      <c r="C1390" s="4" t="s">
        <v>8104</v>
      </c>
      <c r="D1390" s="5" t="s">
        <v>8105</v>
      </c>
      <c r="E1390" s="4" t="s">
        <v>6</v>
      </c>
      <c r="G1390" s="4" t="s">
        <v>8106</v>
      </c>
      <c r="H1390" s="4" t="s">
        <v>8107</v>
      </c>
      <c r="I1390" s="4" t="s">
        <v>8108</v>
      </c>
      <c r="J1390" s="6" t="s">
        <v>8109</v>
      </c>
      <c r="K1390" s="7" t="str">
        <f>HYPERLINK("https://drive.google.com/file/d/1JPl8AkRKElZltTj-tTcv5Tfmy5jkspJ0/view?usp=drivesdk","Iwan Setiaji")</f>
        <v>Iwan Setiaji</v>
      </c>
      <c r="L1390" s="4" t="s">
        <v>8081</v>
      </c>
    </row>
    <row r="1391">
      <c r="A1391" s="3">
        <v>44446.4347434375</v>
      </c>
      <c r="B1391" s="4" t="s">
        <v>8110</v>
      </c>
      <c r="C1391" s="4" t="s">
        <v>8111</v>
      </c>
      <c r="D1391" s="5" t="s">
        <v>8112</v>
      </c>
      <c r="E1391" s="4" t="s">
        <v>5</v>
      </c>
      <c r="F1391" s="4" t="s">
        <v>55</v>
      </c>
      <c r="H1391" s="4" t="s">
        <v>297</v>
      </c>
      <c r="I1391" s="4" t="s">
        <v>8113</v>
      </c>
      <c r="J1391" s="6" t="s">
        <v>8114</v>
      </c>
      <c r="K1391" s="7" t="str">
        <f>HYPERLINK("https://drive.google.com/file/d/1TbIG-XMi3r9J9e2lEtHjiYMSjfonCATu/view?usp=drivesdk","Muhammad Irfan Affandi")</f>
        <v>Muhammad Irfan Affandi</v>
      </c>
      <c r="L1391" s="4" t="s">
        <v>8081</v>
      </c>
    </row>
    <row r="1392">
      <c r="A1392" s="3">
        <v>44446.434757696756</v>
      </c>
      <c r="B1392" s="4" t="s">
        <v>8115</v>
      </c>
      <c r="C1392" s="4" t="s">
        <v>5057</v>
      </c>
      <c r="D1392" s="5" t="s">
        <v>5058</v>
      </c>
      <c r="E1392" s="4" t="s">
        <v>5</v>
      </c>
      <c r="F1392" s="4" t="s">
        <v>15</v>
      </c>
      <c r="H1392" s="4" t="s">
        <v>8116</v>
      </c>
      <c r="I1392" s="4" t="s">
        <v>8117</v>
      </c>
      <c r="J1392" s="6" t="s">
        <v>8118</v>
      </c>
      <c r="K1392" s="7" t="str">
        <f>HYPERLINK("https://drive.google.com/file/d/1czmTnH28TWRmc_mcIAJZFQf_gZGuMHee/view?usp=drivesdk","Sri Wirna, S.P")</f>
        <v>Sri Wirna, S.P</v>
      </c>
      <c r="L1392" s="4" t="s">
        <v>8081</v>
      </c>
    </row>
    <row r="1393">
      <c r="A1393" s="3">
        <v>44446.4347637037</v>
      </c>
      <c r="B1393" s="4" t="s">
        <v>8119</v>
      </c>
      <c r="C1393" s="4" t="s">
        <v>8120</v>
      </c>
      <c r="D1393" s="5" t="s">
        <v>8121</v>
      </c>
      <c r="E1393" s="4" t="s">
        <v>5</v>
      </c>
      <c r="F1393" s="4" t="s">
        <v>15</v>
      </c>
      <c r="H1393" s="4" t="s">
        <v>297</v>
      </c>
      <c r="I1393" s="4" t="s">
        <v>8122</v>
      </c>
      <c r="J1393" s="6" t="s">
        <v>8123</v>
      </c>
      <c r="K1393" s="7" t="str">
        <f>HYPERLINK("https://drive.google.com/file/d/1T_9-zIELKlj10tugUwzYOUPp3ZPWVTZy/view?usp=drivesdk","HERLINA, SP.")</f>
        <v>HERLINA, SP.</v>
      </c>
      <c r="L1393" s="4" t="s">
        <v>8081</v>
      </c>
    </row>
    <row r="1394">
      <c r="A1394" s="3">
        <v>44446.4350346412</v>
      </c>
      <c r="B1394" s="4" t="s">
        <v>8124</v>
      </c>
      <c r="C1394" s="4" t="s">
        <v>8125</v>
      </c>
      <c r="D1394" s="5" t="s">
        <v>8126</v>
      </c>
      <c r="E1394" s="4" t="s">
        <v>5</v>
      </c>
      <c r="F1394" s="4" t="s">
        <v>8127</v>
      </c>
      <c r="H1394" s="4" t="s">
        <v>8128</v>
      </c>
      <c r="I1394" s="4" t="s">
        <v>8129</v>
      </c>
      <c r="J1394" s="6" t="s">
        <v>8130</v>
      </c>
      <c r="K1394" s="7" t="str">
        <f>HYPERLINK("https://drive.google.com/file/d/1BCt4i4ssllNPsI5Gne6z32xsj01lBcNO/view?usp=drivesdk","Mario Dwi Putra Lesmana,S.S.,M.Pd.")</f>
        <v>Mario Dwi Putra Lesmana,S.S.,M.Pd.</v>
      </c>
      <c r="L1394" s="4" t="s">
        <v>8081</v>
      </c>
    </row>
    <row r="1395">
      <c r="A1395" s="3">
        <v>44446.43511215277</v>
      </c>
      <c r="B1395" s="4" t="s">
        <v>8131</v>
      </c>
      <c r="C1395" s="4" t="s">
        <v>8132</v>
      </c>
      <c r="D1395" s="5" t="s">
        <v>8133</v>
      </c>
      <c r="E1395" s="4" t="s">
        <v>5</v>
      </c>
      <c r="F1395" s="4" t="s">
        <v>70</v>
      </c>
      <c r="H1395" s="4" t="s">
        <v>8134</v>
      </c>
      <c r="I1395" s="4" t="s">
        <v>8135</v>
      </c>
      <c r="J1395" s="6" t="s">
        <v>8136</v>
      </c>
      <c r="K1395" s="7" t="str">
        <f>HYPERLINK("https://drive.google.com/file/d/1TW0QApsc-dZ7Bmkg5P2YCNP9g_FoAlMt/view?usp=drivesdk","Eny Agustiyanti Putri, S.P")</f>
        <v>Eny Agustiyanti Putri, S.P</v>
      </c>
      <c r="L1395" s="4" t="s">
        <v>8137</v>
      </c>
    </row>
    <row r="1396">
      <c r="A1396" s="3">
        <v>44446.43522109954</v>
      </c>
      <c r="B1396" s="4" t="s">
        <v>8138</v>
      </c>
      <c r="C1396" s="4" t="s">
        <v>8139</v>
      </c>
      <c r="D1396" s="5" t="s">
        <v>8140</v>
      </c>
      <c r="E1396" s="4" t="s">
        <v>6</v>
      </c>
      <c r="G1396" s="4" t="s">
        <v>282</v>
      </c>
      <c r="H1396" s="4" t="s">
        <v>8141</v>
      </c>
      <c r="I1396" s="4" t="s">
        <v>8142</v>
      </c>
      <c r="J1396" s="6" t="s">
        <v>8143</v>
      </c>
      <c r="K1396" s="7" t="str">
        <f>HYPERLINK("https://drive.google.com/file/d/1X3OyuzaxYUkC0h_0L4aiEejIjrT1F_BS/view?usp=drivesdk","Isty Tulainy")</f>
        <v>Isty Tulainy</v>
      </c>
      <c r="L1396" s="4" t="s">
        <v>8137</v>
      </c>
    </row>
    <row r="1397">
      <c r="A1397" s="3">
        <v>44446.435327141204</v>
      </c>
      <c r="B1397" s="4" t="s">
        <v>8144</v>
      </c>
      <c r="C1397" s="4" t="s">
        <v>8145</v>
      </c>
      <c r="D1397" s="5" t="s">
        <v>8146</v>
      </c>
      <c r="E1397" s="4" t="s">
        <v>5</v>
      </c>
      <c r="F1397" s="4" t="s">
        <v>70</v>
      </c>
      <c r="H1397" s="4" t="s">
        <v>8147</v>
      </c>
      <c r="I1397" s="4" t="s">
        <v>8148</v>
      </c>
      <c r="J1397" s="6" t="s">
        <v>8149</v>
      </c>
      <c r="K1397" s="7" t="str">
        <f>HYPERLINK("https://drive.google.com/file/d/1cZgDt3DKjbwsZcCwfi1qUDIGl3RVOm7A/view?usp=drivesdk","IIN SUGIARTI, S.P")</f>
        <v>IIN SUGIARTI, S.P</v>
      </c>
      <c r="L1397" s="4" t="s">
        <v>8137</v>
      </c>
    </row>
    <row r="1398">
      <c r="A1398" s="3">
        <v>44446.435333182875</v>
      </c>
      <c r="B1398" s="4" t="s">
        <v>8150</v>
      </c>
      <c r="C1398" s="4" t="s">
        <v>8151</v>
      </c>
      <c r="D1398" s="5" t="s">
        <v>8152</v>
      </c>
      <c r="E1398" s="4" t="s">
        <v>5</v>
      </c>
      <c r="F1398" s="4" t="s">
        <v>70</v>
      </c>
      <c r="H1398" s="4" t="s">
        <v>1278</v>
      </c>
      <c r="I1398" s="4" t="s">
        <v>8153</v>
      </c>
      <c r="J1398" s="6" t="s">
        <v>8154</v>
      </c>
      <c r="K1398" s="7" t="str">
        <f>HYPERLINK("https://drive.google.com/file/d/1aRo3g2Os5di0Yo3vyve5P_3cNvAAx7Xa/view?usp=drivesdk","ERNA SHOFIATUN")</f>
        <v>ERNA SHOFIATUN</v>
      </c>
      <c r="L1398" s="4" t="s">
        <v>8137</v>
      </c>
    </row>
    <row r="1399">
      <c r="A1399" s="3">
        <v>44446.435485486116</v>
      </c>
      <c r="B1399" s="4" t="s">
        <v>4053</v>
      </c>
      <c r="C1399" s="4" t="s">
        <v>4054</v>
      </c>
      <c r="D1399" s="5" t="s">
        <v>4055</v>
      </c>
      <c r="E1399" s="4" t="s">
        <v>5</v>
      </c>
      <c r="F1399" s="4" t="s">
        <v>70</v>
      </c>
      <c r="H1399" s="4" t="s">
        <v>602</v>
      </c>
      <c r="I1399" s="4" t="s">
        <v>8155</v>
      </c>
      <c r="J1399" s="6" t="s">
        <v>8156</v>
      </c>
      <c r="K1399" s="7" t="str">
        <f>HYPERLINK("https://drive.google.com/file/d/1P-PAv_Ul5BA1ZWASWNvtAE_u91VEMzYv/view?usp=drivesdk","Siswati, S.P.")</f>
        <v>Siswati, S.P.</v>
      </c>
      <c r="L1399" s="4" t="s">
        <v>8137</v>
      </c>
    </row>
    <row r="1400">
      <c r="A1400" s="3">
        <v>44446.43551002315</v>
      </c>
      <c r="B1400" s="4" t="s">
        <v>8157</v>
      </c>
      <c r="C1400" s="4" t="s">
        <v>8158</v>
      </c>
      <c r="D1400" s="5" t="s">
        <v>8159</v>
      </c>
      <c r="E1400" s="4" t="s">
        <v>5</v>
      </c>
      <c r="F1400" s="4" t="s">
        <v>15</v>
      </c>
      <c r="H1400" s="4" t="s">
        <v>2234</v>
      </c>
      <c r="I1400" s="4" t="s">
        <v>8160</v>
      </c>
      <c r="J1400" s="6" t="s">
        <v>8161</v>
      </c>
      <c r="K1400" s="7" t="str">
        <f>HYPERLINK("https://drive.google.com/file/d/1HOZo4rYz36uq6PLEysa1BLcRY4LX4RAV/view?usp=drivesdk","UNDANG KUSMAWAN")</f>
        <v>UNDANG KUSMAWAN</v>
      </c>
      <c r="L1400" s="4" t="s">
        <v>8137</v>
      </c>
    </row>
    <row r="1401">
      <c r="A1401" s="3">
        <v>44446.435539756945</v>
      </c>
      <c r="B1401" s="4" t="s">
        <v>8162</v>
      </c>
      <c r="C1401" s="4" t="s">
        <v>8163</v>
      </c>
      <c r="D1401" s="5" t="s">
        <v>8164</v>
      </c>
      <c r="E1401" s="4" t="s">
        <v>5</v>
      </c>
      <c r="F1401" s="4" t="s">
        <v>8165</v>
      </c>
      <c r="H1401" s="4" t="s">
        <v>8166</v>
      </c>
      <c r="I1401" s="4" t="s">
        <v>8167</v>
      </c>
      <c r="J1401" s="6" t="s">
        <v>8168</v>
      </c>
      <c r="K1401" s="7" t="str">
        <f>HYPERLINK("https://drive.google.com/file/d/14TeKf7sZRli-gQ4xiFBvaGPsSKA4XuNx/view?usp=drivesdk","Ir. Hj. ENUNG NURTETI, MP")</f>
        <v>Ir. Hj. ENUNG NURTETI, MP</v>
      </c>
      <c r="L1401" s="4" t="s">
        <v>8137</v>
      </c>
    </row>
    <row r="1402">
      <c r="A1402" s="3">
        <v>44446.435561192135</v>
      </c>
      <c r="B1402" s="4" t="s">
        <v>8169</v>
      </c>
      <c r="C1402" s="4" t="s">
        <v>8170</v>
      </c>
      <c r="D1402" s="5" t="s">
        <v>8171</v>
      </c>
      <c r="E1402" s="4" t="s">
        <v>5</v>
      </c>
      <c r="F1402" s="4" t="s">
        <v>70</v>
      </c>
      <c r="H1402" s="4" t="s">
        <v>8172</v>
      </c>
      <c r="I1402" s="4" t="s">
        <v>8173</v>
      </c>
      <c r="J1402" s="6" t="s">
        <v>8174</v>
      </c>
      <c r="K1402" s="7" t="str">
        <f>HYPERLINK("https://drive.google.com/file/d/1T-acCPWiUNxxBlwuQdgg1Hg0hPmGmdRO/view?usp=drivesdk","ADI HERLIAN NOOR, SP")</f>
        <v>ADI HERLIAN NOOR, SP</v>
      </c>
      <c r="L1402" s="4" t="s">
        <v>8175</v>
      </c>
    </row>
    <row r="1403">
      <c r="A1403" s="3">
        <v>44446.43587173611</v>
      </c>
      <c r="B1403" s="4" t="s">
        <v>8176</v>
      </c>
      <c r="C1403" s="4" t="s">
        <v>8177</v>
      </c>
      <c r="D1403" s="5" t="s">
        <v>8178</v>
      </c>
      <c r="E1403" s="4" t="s">
        <v>5</v>
      </c>
      <c r="F1403" s="4" t="s">
        <v>4152</v>
      </c>
      <c r="I1403" s="4" t="s">
        <v>8179</v>
      </c>
      <c r="J1403" s="6" t="s">
        <v>8180</v>
      </c>
      <c r="K1403" s="7" t="str">
        <f>HYPERLINK("https://drive.google.com/file/d/1Ua8Df_3E9zjAz6tJrNZ2RDRKlzP6_Mc5/view?usp=drivesdk","Mamat rahmat")</f>
        <v>Mamat rahmat</v>
      </c>
      <c r="L1403" s="4" t="s">
        <v>8137</v>
      </c>
    </row>
    <row r="1404">
      <c r="A1404" s="3">
        <v>44446.43593033565</v>
      </c>
      <c r="B1404" s="4" t="s">
        <v>8181</v>
      </c>
      <c r="C1404" s="4" t="s">
        <v>8182</v>
      </c>
      <c r="D1404" s="5" t="s">
        <v>8183</v>
      </c>
      <c r="E1404" s="4" t="s">
        <v>5</v>
      </c>
      <c r="F1404" s="4" t="s">
        <v>187</v>
      </c>
      <c r="H1404" s="4" t="s">
        <v>8184</v>
      </c>
      <c r="I1404" s="4" t="s">
        <v>8185</v>
      </c>
      <c r="J1404" s="6" t="s">
        <v>8186</v>
      </c>
      <c r="K1404" s="7" t="str">
        <f>HYPERLINK("https://drive.google.com/file/d/1_nAuCT8YX6GVKkAurPcEi78172XaazAE/view?usp=drivesdk","HERAWATI")</f>
        <v>HERAWATI</v>
      </c>
      <c r="L1404" s="4" t="s">
        <v>8175</v>
      </c>
    </row>
    <row r="1405">
      <c r="A1405" s="3">
        <v>44446.436162777776</v>
      </c>
      <c r="B1405" s="4" t="s">
        <v>8187</v>
      </c>
      <c r="C1405" s="4" t="s">
        <v>8188</v>
      </c>
      <c r="D1405" s="5" t="s">
        <v>8189</v>
      </c>
      <c r="E1405" s="4" t="s">
        <v>5</v>
      </c>
      <c r="F1405" s="4" t="s">
        <v>70</v>
      </c>
      <c r="H1405" s="4" t="s">
        <v>8190</v>
      </c>
      <c r="I1405" s="4" t="s">
        <v>8191</v>
      </c>
      <c r="J1405" s="6" t="s">
        <v>8192</v>
      </c>
      <c r="K1405" s="7" t="str">
        <f>HYPERLINK("https://drive.google.com/file/d/1SiexgwNp4wm57-ypA-XymRUr1Y2y_75I/view?usp=drivesdk","Lisa Mesrawati Maharaja")</f>
        <v>Lisa Mesrawati Maharaja</v>
      </c>
      <c r="L1405" s="4" t="s">
        <v>8175</v>
      </c>
    </row>
    <row r="1406">
      <c r="A1406" s="3">
        <v>44446.43622096065</v>
      </c>
      <c r="B1406" s="4" t="s">
        <v>8193</v>
      </c>
      <c r="C1406" s="4" t="s">
        <v>8194</v>
      </c>
      <c r="D1406" s="5" t="s">
        <v>8195</v>
      </c>
      <c r="E1406" s="4" t="s">
        <v>5</v>
      </c>
      <c r="F1406" s="4" t="s">
        <v>70</v>
      </c>
      <c r="H1406" s="4" t="s">
        <v>8196</v>
      </c>
      <c r="I1406" s="4" t="s">
        <v>8197</v>
      </c>
      <c r="J1406" s="6" t="s">
        <v>8198</v>
      </c>
      <c r="K1406" s="7" t="str">
        <f>HYPERLINK("https://drive.google.com/file/d/1Y2Rz1SqiykWsB1cugoPI4SY3E9380EII/view?usp=drivesdk","DINI YUSTIKARINI AFFANDI")</f>
        <v>DINI YUSTIKARINI AFFANDI</v>
      </c>
      <c r="L1406" s="4" t="s">
        <v>8175</v>
      </c>
    </row>
    <row r="1407">
      <c r="A1407" s="3">
        <v>44446.43628234953</v>
      </c>
      <c r="B1407" s="4" t="s">
        <v>8199</v>
      </c>
      <c r="C1407" s="4" t="s">
        <v>8200</v>
      </c>
      <c r="D1407" s="5" t="s">
        <v>8201</v>
      </c>
      <c r="E1407" s="4" t="s">
        <v>5</v>
      </c>
      <c r="F1407" s="4" t="s">
        <v>70</v>
      </c>
      <c r="H1407" s="4" t="s">
        <v>1278</v>
      </c>
      <c r="I1407" s="4" t="s">
        <v>8202</v>
      </c>
      <c r="J1407" s="6" t="s">
        <v>8203</v>
      </c>
      <c r="K1407" s="7" t="str">
        <f>HYPERLINK("https://drive.google.com/file/d/1E--JrKsL2op5nXdfjmgVfO9bB6j25z7q/view?usp=drivesdk","SURYONO")</f>
        <v>SURYONO</v>
      </c>
      <c r="L1407" s="4" t="s">
        <v>8175</v>
      </c>
    </row>
    <row r="1408">
      <c r="A1408" s="3">
        <v>44446.43648186343</v>
      </c>
      <c r="B1408" s="4" t="s">
        <v>8204</v>
      </c>
      <c r="C1408" s="4" t="s">
        <v>8205</v>
      </c>
      <c r="D1408" s="5" t="s">
        <v>8206</v>
      </c>
      <c r="E1408" s="4" t="s">
        <v>5</v>
      </c>
      <c r="F1408" s="4" t="s">
        <v>15</v>
      </c>
      <c r="H1408" s="4" t="s">
        <v>8207</v>
      </c>
      <c r="I1408" s="4" t="s">
        <v>8208</v>
      </c>
      <c r="J1408" s="6" t="s">
        <v>8209</v>
      </c>
      <c r="K1408" s="7" t="str">
        <f>HYPERLINK("https://drive.google.com/file/d/1L9awSoJEjyDfEnc-3YsAMlLGydYb6SQL/view?usp=drivesdk","Ir. Muliwarni Mukarram, MM")</f>
        <v>Ir. Muliwarni Mukarram, MM</v>
      </c>
      <c r="L1408" s="4" t="s">
        <v>8175</v>
      </c>
    </row>
    <row r="1409">
      <c r="A1409" s="3">
        <v>44446.436561469905</v>
      </c>
      <c r="B1409" s="4" t="s">
        <v>8210</v>
      </c>
      <c r="C1409" s="4" t="s">
        <v>8211</v>
      </c>
      <c r="D1409" s="5" t="s">
        <v>8212</v>
      </c>
      <c r="E1409" s="4" t="s">
        <v>5</v>
      </c>
      <c r="F1409" s="4" t="s">
        <v>797</v>
      </c>
      <c r="H1409" s="4" t="s">
        <v>8213</v>
      </c>
      <c r="I1409" s="4" t="s">
        <v>8214</v>
      </c>
      <c r="J1409" s="6" t="s">
        <v>8215</v>
      </c>
      <c r="K1409" s="7" t="str">
        <f>HYPERLINK("https://drive.google.com/file/d/1ajw8X4ZRi-SX847StIQOsOHbnuVCFP7X/view?usp=drivesdk","ERI CARISMAN")</f>
        <v>ERI CARISMAN</v>
      </c>
      <c r="L1409" s="4" t="s">
        <v>8175</v>
      </c>
    </row>
    <row r="1410">
      <c r="A1410" s="3">
        <v>44446.43677137731</v>
      </c>
      <c r="B1410" s="4" t="s">
        <v>8216</v>
      </c>
      <c r="C1410" s="4" t="s">
        <v>8217</v>
      </c>
      <c r="D1410" s="5" t="s">
        <v>8218</v>
      </c>
      <c r="E1410" s="4" t="s">
        <v>5</v>
      </c>
      <c r="F1410" s="4" t="s">
        <v>70</v>
      </c>
      <c r="H1410" s="4" t="s">
        <v>2247</v>
      </c>
      <c r="I1410" s="4" t="s">
        <v>8219</v>
      </c>
      <c r="J1410" s="6" t="s">
        <v>8220</v>
      </c>
      <c r="K1410" s="7" t="str">
        <f>HYPERLINK("https://drive.google.com/file/d/1V_RY7RkBiWqJhdWNy8s0402NfsjURHid/view?usp=drivesdk","ASEPHENDRA")</f>
        <v>ASEPHENDRA</v>
      </c>
      <c r="L1410" s="4" t="s">
        <v>8221</v>
      </c>
    </row>
    <row r="1411">
      <c r="A1411" s="3">
        <v>44446.43697792824</v>
      </c>
      <c r="B1411" s="4" t="s">
        <v>8222</v>
      </c>
      <c r="C1411" s="4" t="s">
        <v>7969</v>
      </c>
      <c r="D1411" s="5" t="s">
        <v>8223</v>
      </c>
      <c r="E1411" s="4" t="s">
        <v>5</v>
      </c>
      <c r="F1411" s="4" t="s">
        <v>8224</v>
      </c>
      <c r="H1411" s="4" t="s">
        <v>8225</v>
      </c>
      <c r="I1411" s="4" t="s">
        <v>8226</v>
      </c>
      <c r="J1411" s="6" t="s">
        <v>8227</v>
      </c>
      <c r="K1411" s="7" t="str">
        <f>HYPERLINK("https://drive.google.com/file/d/1HLtfFJ_5ipYJsQ8VwG51kDgRlciku2UA/view?usp=drivesdk","ARSIM, SP., MP")</f>
        <v>ARSIM, SP., MP</v>
      </c>
      <c r="L1411" s="4" t="s">
        <v>8221</v>
      </c>
    </row>
    <row r="1412">
      <c r="A1412" s="3">
        <v>44446.43699274305</v>
      </c>
      <c r="B1412" s="4" t="s">
        <v>8228</v>
      </c>
      <c r="C1412" s="4" t="s">
        <v>8229</v>
      </c>
      <c r="D1412" s="5" t="s">
        <v>8230</v>
      </c>
      <c r="E1412" s="4" t="s">
        <v>5</v>
      </c>
      <c r="F1412" s="4" t="s">
        <v>70</v>
      </c>
      <c r="H1412" s="4" t="s">
        <v>731</v>
      </c>
      <c r="I1412" s="4" t="s">
        <v>8231</v>
      </c>
      <c r="J1412" s="6" t="s">
        <v>8232</v>
      </c>
      <c r="K1412" s="7" t="str">
        <f>HYPERLINK("https://drive.google.com/file/d/1xkMMXqCjX3jyMLXr-_TIbXO5lR556W4W/view?usp=drivesdk","GIRANG SUYADNYA WIDAGDO,S.Pt")</f>
        <v>GIRANG SUYADNYA WIDAGDO,S.Pt</v>
      </c>
      <c r="L1412" s="4" t="s">
        <v>8221</v>
      </c>
    </row>
    <row r="1413">
      <c r="A1413" s="3">
        <v>44446.437511701384</v>
      </c>
      <c r="B1413" s="4" t="s">
        <v>8233</v>
      </c>
      <c r="C1413" s="4" t="s">
        <v>8234</v>
      </c>
      <c r="D1413" s="5" t="s">
        <v>8235</v>
      </c>
      <c r="E1413" s="4" t="s">
        <v>5</v>
      </c>
      <c r="F1413" s="4" t="s">
        <v>15</v>
      </c>
      <c r="G1413" s="4" t="s">
        <v>122</v>
      </c>
      <c r="H1413" s="4" t="s">
        <v>1035</v>
      </c>
      <c r="I1413" s="4" t="s">
        <v>8236</v>
      </c>
      <c r="J1413" s="6" t="s">
        <v>8237</v>
      </c>
      <c r="K1413" s="7" t="str">
        <f>HYPERLINK("https://drive.google.com/file/d/1m0YLQTuKBDfAO6sInNg-XT-dFLAPr5vA/view?usp=drivesdk","Ahmad Dani")</f>
        <v>Ahmad Dani</v>
      </c>
      <c r="L1413" s="4" t="s">
        <v>8238</v>
      </c>
    </row>
    <row r="1414">
      <c r="A1414" s="3">
        <v>44446.43752519676</v>
      </c>
      <c r="B1414" s="4" t="s">
        <v>7669</v>
      </c>
      <c r="C1414" s="4" t="s">
        <v>7670</v>
      </c>
      <c r="D1414" s="5" t="s">
        <v>7671</v>
      </c>
      <c r="E1414" s="4" t="s">
        <v>5</v>
      </c>
      <c r="F1414" s="4" t="s">
        <v>70</v>
      </c>
      <c r="H1414" s="4" t="s">
        <v>8239</v>
      </c>
      <c r="I1414" s="4" t="s">
        <v>8240</v>
      </c>
      <c r="J1414" s="6" t="s">
        <v>8241</v>
      </c>
      <c r="K1414" s="7" t="str">
        <f>HYPERLINK("https://drive.google.com/file/d/1vjP0B2cwYJgwUPngX6CsHHa1EEeDsWnq/view?usp=drivesdk","ALBERTINA SEMPA")</f>
        <v>ALBERTINA SEMPA</v>
      </c>
      <c r="L1414" s="4" t="s">
        <v>8238</v>
      </c>
    </row>
    <row r="1415">
      <c r="A1415" s="3">
        <v>44446.43756445602</v>
      </c>
      <c r="B1415" s="4" t="s">
        <v>8242</v>
      </c>
      <c r="C1415" s="4" t="s">
        <v>8243</v>
      </c>
      <c r="D1415" s="5" t="s">
        <v>8244</v>
      </c>
      <c r="E1415" s="4" t="s">
        <v>5</v>
      </c>
      <c r="F1415" s="4" t="s">
        <v>70</v>
      </c>
      <c r="H1415" s="4" t="s">
        <v>8245</v>
      </c>
      <c r="I1415" s="4" t="s">
        <v>8246</v>
      </c>
      <c r="J1415" s="6" t="s">
        <v>8247</v>
      </c>
      <c r="K1415" s="7" t="str">
        <f>HYPERLINK("https://drive.google.com/file/d/1GHWg02eMXQW5dUEcvMvrLvXiaC8W9GmH/view?usp=drivesdk","Henny Nora, Amd")</f>
        <v>Henny Nora, Amd</v>
      </c>
      <c r="L1415" s="4" t="s">
        <v>8238</v>
      </c>
    </row>
    <row r="1416">
      <c r="A1416" s="3">
        <v>44446.43761695602</v>
      </c>
      <c r="B1416" s="4" t="s">
        <v>8248</v>
      </c>
      <c r="C1416" s="4" t="s">
        <v>8249</v>
      </c>
      <c r="D1416" s="5" t="s">
        <v>8250</v>
      </c>
      <c r="E1416" s="4" t="s">
        <v>6</v>
      </c>
      <c r="G1416" s="4" t="s">
        <v>8251</v>
      </c>
      <c r="H1416" s="4" t="s">
        <v>8252</v>
      </c>
      <c r="I1416" s="4" t="s">
        <v>8253</v>
      </c>
      <c r="J1416" s="6" t="s">
        <v>8254</v>
      </c>
      <c r="K1416" s="7" t="str">
        <f>HYPERLINK("https://drive.google.com/file/d/1Ri9NURFdI-ZGoq_RVVq3rRrxi5OaW0Lq/view?usp=drivesdk","Mutiara Dwi Lestari, S.P, M.Si.")</f>
        <v>Mutiara Dwi Lestari, S.P, M.Si.</v>
      </c>
      <c r="L1416" s="4" t="s">
        <v>8238</v>
      </c>
    </row>
    <row r="1417">
      <c r="A1417" s="3">
        <v>44446.43762138889</v>
      </c>
      <c r="B1417" s="4" t="s">
        <v>8255</v>
      </c>
      <c r="C1417" s="4" t="s">
        <v>8256</v>
      </c>
      <c r="D1417" s="5" t="s">
        <v>8257</v>
      </c>
      <c r="E1417" s="4" t="s">
        <v>6</v>
      </c>
      <c r="G1417" s="4" t="s">
        <v>92</v>
      </c>
      <c r="H1417" s="4" t="s">
        <v>8258</v>
      </c>
      <c r="I1417" s="4" t="s">
        <v>8259</v>
      </c>
      <c r="J1417" s="6" t="s">
        <v>8260</v>
      </c>
      <c r="K1417" s="7" t="str">
        <f>HYPERLINK("https://drive.google.com/file/d/1-vS8rV5o9taM9konIdwxNxSJO_aPUzcg/view?usp=drivesdk","SUSILO")</f>
        <v>SUSILO</v>
      </c>
      <c r="L1417" s="4" t="s">
        <v>8261</v>
      </c>
    </row>
    <row r="1418">
      <c r="A1418" s="3">
        <v>44446.43791635417</v>
      </c>
      <c r="B1418" s="4" t="s">
        <v>8262</v>
      </c>
      <c r="C1418" s="4" t="s">
        <v>8263</v>
      </c>
      <c r="D1418" s="5" t="s">
        <v>8264</v>
      </c>
      <c r="E1418" s="4" t="s">
        <v>5</v>
      </c>
      <c r="F1418" s="4" t="s">
        <v>70</v>
      </c>
      <c r="H1418" s="4" t="s">
        <v>8265</v>
      </c>
      <c r="I1418" s="4" t="s">
        <v>8266</v>
      </c>
      <c r="J1418" s="6" t="s">
        <v>8267</v>
      </c>
      <c r="K1418" s="7" t="str">
        <f>HYPERLINK("https://drive.google.com/file/d/1rIB1XggpV9esG9xcuQr6AfDalOQAGuzb/view?usp=drivesdk","Mashudi")</f>
        <v>Mashudi</v>
      </c>
      <c r="L1418" s="4" t="s">
        <v>8238</v>
      </c>
    </row>
    <row r="1419">
      <c r="A1419" s="3">
        <v>44446.4379662963</v>
      </c>
      <c r="B1419" s="4" t="s">
        <v>8268</v>
      </c>
      <c r="C1419" s="4" t="s">
        <v>8269</v>
      </c>
      <c r="D1419" s="5" t="s">
        <v>8270</v>
      </c>
      <c r="E1419" s="4" t="s">
        <v>5</v>
      </c>
      <c r="F1419" s="4" t="s">
        <v>70</v>
      </c>
      <c r="H1419" s="4" t="s">
        <v>8271</v>
      </c>
      <c r="I1419" s="4" t="s">
        <v>8272</v>
      </c>
      <c r="J1419" s="6" t="s">
        <v>8273</v>
      </c>
      <c r="K1419" s="7" t="str">
        <f>HYPERLINK("https://drive.google.com/file/d/11yX1WAs1u0eD5jnqADiYomQnMZx7nXVS/view?usp=drivesdk","Melda Fitri Julianti Nasution")</f>
        <v>Melda Fitri Julianti Nasution</v>
      </c>
      <c r="L1419" s="4" t="s">
        <v>8238</v>
      </c>
    </row>
    <row r="1420">
      <c r="A1420" s="3">
        <v>44446.43811121528</v>
      </c>
      <c r="B1420" s="4" t="s">
        <v>8274</v>
      </c>
      <c r="C1420" s="4" t="s">
        <v>8275</v>
      </c>
      <c r="D1420" s="5" t="s">
        <v>8276</v>
      </c>
      <c r="E1420" s="4" t="s">
        <v>5</v>
      </c>
      <c r="F1420" s="4" t="s">
        <v>8277</v>
      </c>
      <c r="H1420" s="4" t="s">
        <v>8278</v>
      </c>
      <c r="I1420" s="4" t="s">
        <v>8279</v>
      </c>
      <c r="J1420" s="6" t="s">
        <v>8280</v>
      </c>
      <c r="K1420" s="7" t="str">
        <f>HYPERLINK("https://drive.google.com/file/d/19EuIkgSoVRjRoFir90h-4Tfilrsl6-JU/view?usp=drivesdk","Diah Sunarwati, SSi, MSi")</f>
        <v>Diah Sunarwati, SSi, MSi</v>
      </c>
      <c r="L1420" s="4" t="s">
        <v>8261</v>
      </c>
    </row>
    <row r="1421">
      <c r="A1421" s="3">
        <v>44446.438167858796</v>
      </c>
      <c r="B1421" s="4" t="s">
        <v>8281</v>
      </c>
      <c r="C1421" s="4" t="s">
        <v>8282</v>
      </c>
      <c r="D1421" s="5" t="s">
        <v>8283</v>
      </c>
      <c r="E1421" s="4" t="s">
        <v>5</v>
      </c>
      <c r="F1421" s="4" t="s">
        <v>70</v>
      </c>
      <c r="H1421" s="4" t="s">
        <v>8284</v>
      </c>
      <c r="I1421" s="4" t="s">
        <v>8285</v>
      </c>
      <c r="J1421" s="6" t="s">
        <v>8286</v>
      </c>
      <c r="K1421" s="7" t="str">
        <f>HYPERLINK("https://drive.google.com/file/d/1Gzg2GkgG2vE1nmh8qPUxz-0x-9zSmSXW/view?usp=drivesdk","Teny Apriana Manu, SST")</f>
        <v>Teny Apriana Manu, SST</v>
      </c>
      <c r="L1421" s="4" t="s">
        <v>8261</v>
      </c>
    </row>
    <row r="1422">
      <c r="A1422" s="3">
        <v>44446.43820804398</v>
      </c>
      <c r="B1422" s="4" t="s">
        <v>8287</v>
      </c>
      <c r="C1422" s="4" t="s">
        <v>8288</v>
      </c>
      <c r="D1422" s="5" t="s">
        <v>8289</v>
      </c>
      <c r="E1422" s="4" t="s">
        <v>5</v>
      </c>
      <c r="F1422" s="4" t="s">
        <v>8290</v>
      </c>
      <c r="I1422" s="4" t="s">
        <v>8291</v>
      </c>
      <c r="J1422" s="6" t="s">
        <v>8292</v>
      </c>
      <c r="K1422" s="7" t="str">
        <f>HYPERLINK("https://drive.google.com/file/d/1DlQFwZUQ-qAdpgB1sohqEL4AJ17nEsW4/view?usp=drivesdk","Firdausi Indah Lestari,SP")</f>
        <v>Firdausi Indah Lestari,SP</v>
      </c>
      <c r="L1422" s="4" t="s">
        <v>8261</v>
      </c>
    </row>
    <row r="1423">
      <c r="A1423" s="3">
        <v>44446.438222916666</v>
      </c>
      <c r="B1423" s="4" t="s">
        <v>1647</v>
      </c>
      <c r="C1423" s="4" t="s">
        <v>1648</v>
      </c>
      <c r="D1423" s="5" t="s">
        <v>1649</v>
      </c>
      <c r="E1423" s="4" t="s">
        <v>5</v>
      </c>
      <c r="F1423" s="4" t="s">
        <v>70</v>
      </c>
      <c r="H1423" s="4" t="s">
        <v>8293</v>
      </c>
      <c r="I1423" s="4" t="s">
        <v>8294</v>
      </c>
      <c r="J1423" s="6" t="s">
        <v>8295</v>
      </c>
      <c r="K1423" s="7" t="str">
        <f>HYPERLINK("https://drive.google.com/file/d/1RJqiwwk2-VdJ4yCK9-21oWCASxKp9kDG/view?usp=drivesdk","Agung Handayani, SP")</f>
        <v>Agung Handayani, SP</v>
      </c>
      <c r="L1423" s="4" t="s">
        <v>8261</v>
      </c>
    </row>
    <row r="1424">
      <c r="A1424" s="3">
        <v>44446.438254016204</v>
      </c>
      <c r="B1424" s="4" t="s">
        <v>8296</v>
      </c>
      <c r="C1424" s="4" t="s">
        <v>8297</v>
      </c>
      <c r="D1424" s="5" t="s">
        <v>8298</v>
      </c>
      <c r="E1424" s="4" t="s">
        <v>5</v>
      </c>
      <c r="F1424" s="4" t="s">
        <v>70</v>
      </c>
      <c r="H1424" s="4" t="s">
        <v>8299</v>
      </c>
      <c r="I1424" s="4" t="s">
        <v>8300</v>
      </c>
      <c r="J1424" s="6" t="s">
        <v>8301</v>
      </c>
      <c r="K1424" s="7" t="str">
        <f>HYPERLINK("https://drive.google.com/file/d/1j7v0BpQVDf63vkh2R8-8uR4r6snNtVxH/view?usp=drivesdk","MISNAJI, SP")</f>
        <v>MISNAJI, SP</v>
      </c>
      <c r="L1424" s="4" t="s">
        <v>8261</v>
      </c>
    </row>
    <row r="1425">
      <c r="A1425" s="3">
        <v>44446.43832728009</v>
      </c>
      <c r="B1425" s="4" t="s">
        <v>8302</v>
      </c>
      <c r="C1425" s="4" t="s">
        <v>8303</v>
      </c>
      <c r="D1425" s="5" t="s">
        <v>8304</v>
      </c>
      <c r="E1425" s="4" t="s">
        <v>5</v>
      </c>
      <c r="F1425" s="4" t="s">
        <v>55</v>
      </c>
      <c r="H1425" s="4" t="s">
        <v>594</v>
      </c>
      <c r="I1425" s="4" t="s">
        <v>8305</v>
      </c>
      <c r="J1425" s="6" t="s">
        <v>8306</v>
      </c>
      <c r="K1425" s="7" t="str">
        <f>HYPERLINK("https://drive.google.com/file/d/1OfdGnHiv1_sNKNSkkTkQB6g-CNPPyR6X/view?usp=drivesdk","Dr. Ir  Try Koryati, MP")</f>
        <v>Dr. Ir  Try Koryati, MP</v>
      </c>
      <c r="L1425" s="4" t="s">
        <v>8261</v>
      </c>
    </row>
    <row r="1426">
      <c r="A1426" s="3">
        <v>44446.438436365745</v>
      </c>
      <c r="B1426" s="4" t="s">
        <v>8307</v>
      </c>
      <c r="C1426" s="4" t="s">
        <v>8308</v>
      </c>
      <c r="D1426" s="5" t="s">
        <v>8309</v>
      </c>
      <c r="E1426" s="4" t="s">
        <v>5</v>
      </c>
      <c r="F1426" s="4" t="s">
        <v>70</v>
      </c>
      <c r="H1426" s="4" t="s">
        <v>8239</v>
      </c>
      <c r="I1426" s="4" t="s">
        <v>8310</v>
      </c>
      <c r="J1426" s="6" t="s">
        <v>8311</v>
      </c>
      <c r="K1426" s="7" t="str">
        <f>HYPERLINK("https://drive.google.com/file/d/1vU9qSUOD7V8Ft9xgFFpqx52bBZd1LeZr/view?usp=drivesdk","BONIFASIUS MALINO")</f>
        <v>BONIFASIUS MALINO</v>
      </c>
      <c r="L1426" s="4" t="s">
        <v>8261</v>
      </c>
    </row>
    <row r="1427">
      <c r="A1427" s="3">
        <v>44446.438449050926</v>
      </c>
      <c r="B1427" s="4" t="s">
        <v>8312</v>
      </c>
      <c r="C1427" s="4" t="s">
        <v>8313</v>
      </c>
      <c r="D1427" s="5" t="s">
        <v>8314</v>
      </c>
      <c r="E1427" s="4" t="s">
        <v>6</v>
      </c>
      <c r="G1427" s="4" t="s">
        <v>8315</v>
      </c>
      <c r="H1427" s="4" t="s">
        <v>8316</v>
      </c>
      <c r="I1427" s="4" t="s">
        <v>8317</v>
      </c>
      <c r="J1427" s="6" t="s">
        <v>8318</v>
      </c>
      <c r="K1427" s="7" t="str">
        <f>HYPERLINK("https://drive.google.com/file/d/1AktKthzkfh5hbh8ai8bzSMCHeKqvCx6H/view?usp=drivesdk","Rizka Rahmaniawati")</f>
        <v>Rizka Rahmaniawati</v>
      </c>
      <c r="L1427" s="4" t="s">
        <v>8319</v>
      </c>
    </row>
    <row r="1428">
      <c r="A1428" s="3">
        <v>44446.43849043982</v>
      </c>
      <c r="B1428" s="4" t="s">
        <v>8320</v>
      </c>
      <c r="C1428" s="4" t="s">
        <v>8321</v>
      </c>
      <c r="D1428" s="5" t="s">
        <v>8322</v>
      </c>
      <c r="E1428" s="4" t="s">
        <v>5</v>
      </c>
      <c r="F1428" s="4" t="s">
        <v>70</v>
      </c>
      <c r="H1428" s="4" t="s">
        <v>1035</v>
      </c>
      <c r="I1428" s="4" t="s">
        <v>8323</v>
      </c>
      <c r="J1428" s="6" t="s">
        <v>8324</v>
      </c>
      <c r="K1428" s="7" t="str">
        <f>HYPERLINK("https://drive.google.com/file/d/1wbib6jNhYViGRJ8VCpC-pUbDPAEl_cF6/view?usp=drivesdk","Drh  Amir Iskhaq")</f>
        <v>Drh  Amir Iskhaq</v>
      </c>
      <c r="L1428" s="4" t="s">
        <v>8261</v>
      </c>
    </row>
    <row r="1429">
      <c r="A1429" s="3">
        <v>44446.43850903935</v>
      </c>
      <c r="B1429" s="4" t="s">
        <v>8325</v>
      </c>
      <c r="C1429" s="4" t="s">
        <v>8326</v>
      </c>
      <c r="D1429" s="5" t="s">
        <v>8327</v>
      </c>
      <c r="E1429" s="4" t="s">
        <v>5</v>
      </c>
      <c r="F1429" s="4" t="s">
        <v>70</v>
      </c>
      <c r="H1429" s="4" t="s">
        <v>731</v>
      </c>
      <c r="I1429" s="4" t="s">
        <v>8328</v>
      </c>
      <c r="J1429" s="6" t="s">
        <v>8329</v>
      </c>
      <c r="K1429" s="7" t="str">
        <f>HYPERLINK("https://drive.google.com/file/d/1y80MHN5TtAFzYFY2d-eV7f_6SCzA0k6X/view?usp=drivesdk","MARYOKO,S.Pt")</f>
        <v>MARYOKO,S.Pt</v>
      </c>
      <c r="L1429" s="4" t="s">
        <v>8261</v>
      </c>
    </row>
    <row r="1430">
      <c r="A1430" s="3">
        <v>44446.438737523145</v>
      </c>
      <c r="B1430" s="4" t="s">
        <v>8330</v>
      </c>
      <c r="C1430" s="4" t="s">
        <v>8331</v>
      </c>
      <c r="D1430" s="5" t="s">
        <v>8332</v>
      </c>
      <c r="E1430" s="4" t="s">
        <v>5</v>
      </c>
      <c r="F1430" s="4" t="s">
        <v>70</v>
      </c>
      <c r="H1430" s="4" t="s">
        <v>8333</v>
      </c>
      <c r="I1430" s="4" t="s">
        <v>8334</v>
      </c>
      <c r="J1430" s="6" t="s">
        <v>8335</v>
      </c>
      <c r="K1430" s="7" t="str">
        <f>HYPERLINK("https://drive.google.com/file/d/15AvEPCMZzTYujNvgGVFchj0NyOhKy80x/view?usp=drivesdk","Ir.BAMBANG ADIPURWANTO")</f>
        <v>Ir.BAMBANG ADIPURWANTO</v>
      </c>
      <c r="L1430" s="4" t="s">
        <v>8319</v>
      </c>
    </row>
    <row r="1431">
      <c r="A1431" s="3">
        <v>44446.43873891204</v>
      </c>
      <c r="B1431" s="4" t="s">
        <v>8336</v>
      </c>
      <c r="C1431" s="4" t="s">
        <v>8337</v>
      </c>
      <c r="D1431" s="5" t="s">
        <v>8338</v>
      </c>
      <c r="E1431" s="4" t="s">
        <v>5</v>
      </c>
      <c r="F1431" s="4" t="s">
        <v>70</v>
      </c>
      <c r="H1431" s="4" t="s">
        <v>8339</v>
      </c>
      <c r="I1431" s="4" t="s">
        <v>8340</v>
      </c>
      <c r="J1431" s="6" t="s">
        <v>8341</v>
      </c>
      <c r="K1431" s="7" t="str">
        <f>HYPERLINK("https://drive.google.com/file/d/1msvQSrSskxwmBgG6ycZgJlplVPOhgWuX/view?usp=drivesdk","WIDYA SENA BHARATA")</f>
        <v>WIDYA SENA BHARATA</v>
      </c>
      <c r="L1431" s="4" t="s">
        <v>8319</v>
      </c>
    </row>
    <row r="1432">
      <c r="A1432" s="3">
        <v>44446.43883866898</v>
      </c>
      <c r="B1432" s="4" t="s">
        <v>8342</v>
      </c>
      <c r="C1432" s="4" t="s">
        <v>8343</v>
      </c>
      <c r="D1432" s="5" t="s">
        <v>8344</v>
      </c>
      <c r="E1432" s="4" t="s">
        <v>5</v>
      </c>
      <c r="F1432" s="4" t="s">
        <v>70</v>
      </c>
      <c r="H1432" s="4" t="s">
        <v>8345</v>
      </c>
      <c r="I1432" s="4" t="s">
        <v>8346</v>
      </c>
      <c r="J1432" s="6" t="s">
        <v>8347</v>
      </c>
      <c r="K1432" s="7" t="str">
        <f>HYPERLINK("https://drive.google.com/file/d/1KbpyzcQpf-3By5Ip56-X2oLVUF-__jee/view?usp=drivesdk","Wiwik Sumindari.SP")</f>
        <v>Wiwik Sumindari.SP</v>
      </c>
      <c r="L1432" s="4" t="s">
        <v>8319</v>
      </c>
    </row>
    <row r="1433">
      <c r="A1433" s="3">
        <v>44446.438856990746</v>
      </c>
      <c r="B1433" s="4" t="s">
        <v>8348</v>
      </c>
      <c r="C1433" s="4" t="s">
        <v>8349</v>
      </c>
      <c r="D1433" s="5" t="s">
        <v>8350</v>
      </c>
      <c r="E1433" s="4" t="s">
        <v>5</v>
      </c>
      <c r="F1433" s="4" t="s">
        <v>70</v>
      </c>
      <c r="H1433" s="4" t="s">
        <v>8351</v>
      </c>
      <c r="I1433" s="4" t="s">
        <v>8352</v>
      </c>
      <c r="J1433" s="6" t="s">
        <v>8353</v>
      </c>
      <c r="K1433" s="7" t="str">
        <f>HYPERLINK("https://drive.google.com/file/d/1B-FD1UIEFWvYU6BVex_Tzw_YmHtJDMHV/view?usp=drivesdk","Muh. Abdul Muslim, SP")</f>
        <v>Muh. Abdul Muslim, SP</v>
      </c>
      <c r="L1433" s="4" t="s">
        <v>8319</v>
      </c>
    </row>
    <row r="1434">
      <c r="A1434" s="3">
        <v>44446.438911122685</v>
      </c>
      <c r="B1434" s="4" t="s">
        <v>6227</v>
      </c>
      <c r="C1434" s="4" t="s">
        <v>6228</v>
      </c>
      <c r="D1434" s="5" t="s">
        <v>6229</v>
      </c>
      <c r="E1434" s="4" t="s">
        <v>5</v>
      </c>
      <c r="F1434" s="4" t="s">
        <v>70</v>
      </c>
      <c r="H1434" s="4" t="s">
        <v>8354</v>
      </c>
      <c r="I1434" s="4" t="s">
        <v>8355</v>
      </c>
      <c r="J1434" s="6" t="s">
        <v>8356</v>
      </c>
      <c r="K1434" s="7" t="str">
        <f>HYPERLINK("https://drive.google.com/file/d/1jwEv8V25aomGKxNxrZ75oY8gJCUqIkG2/view?usp=drivesdk","DEWI ISWATI, SP")</f>
        <v>DEWI ISWATI, SP</v>
      </c>
      <c r="L1434" s="4" t="s">
        <v>8319</v>
      </c>
    </row>
    <row r="1435">
      <c r="A1435" s="3">
        <v>44446.43896965278</v>
      </c>
      <c r="B1435" s="4" t="s">
        <v>8357</v>
      </c>
      <c r="C1435" s="4" t="s">
        <v>8358</v>
      </c>
      <c r="D1435" s="5" t="s">
        <v>8359</v>
      </c>
      <c r="E1435" s="4" t="s">
        <v>5</v>
      </c>
      <c r="F1435" s="4" t="s">
        <v>70</v>
      </c>
      <c r="G1435" s="4" t="s">
        <v>92</v>
      </c>
      <c r="H1435" s="4" t="s">
        <v>4882</v>
      </c>
      <c r="I1435" s="4" t="s">
        <v>8360</v>
      </c>
      <c r="J1435" s="6" t="s">
        <v>8361</v>
      </c>
      <c r="K1435" s="7" t="str">
        <f>HYPERLINK("https://drive.google.com/file/d/1q1HFGO1F428gQNGyGRUgL2H1hFQnYj2i/view?usp=drivesdk","Nelly Susyanti")</f>
        <v>Nelly Susyanti</v>
      </c>
      <c r="L1435" s="4" t="s">
        <v>8319</v>
      </c>
    </row>
    <row r="1436">
      <c r="A1436" s="3">
        <v>44446.438993125004</v>
      </c>
      <c r="B1436" s="4" t="s">
        <v>8362</v>
      </c>
      <c r="C1436" s="4" t="s">
        <v>8363</v>
      </c>
      <c r="D1436" s="5" t="s">
        <v>8364</v>
      </c>
      <c r="E1436" s="4" t="s">
        <v>5</v>
      </c>
      <c r="F1436" s="4" t="s">
        <v>15</v>
      </c>
      <c r="H1436" s="4" t="s">
        <v>8365</v>
      </c>
      <c r="I1436" s="4" t="s">
        <v>8366</v>
      </c>
      <c r="J1436" s="6" t="s">
        <v>8367</v>
      </c>
      <c r="K1436" s="7" t="str">
        <f>HYPERLINK("https://drive.google.com/file/d/1hzFhNlppa_fZ_I4FRL9BgUIizWl3LPzW/view?usp=drivesdk","Ir. Eli Kuncoro, MM")</f>
        <v>Ir. Eli Kuncoro, MM</v>
      </c>
      <c r="L1436" s="4" t="s">
        <v>8319</v>
      </c>
    </row>
    <row r="1437">
      <c r="A1437" s="3">
        <v>44446.43921502314</v>
      </c>
      <c r="B1437" s="4" t="s">
        <v>8368</v>
      </c>
      <c r="C1437" s="4" t="s">
        <v>8369</v>
      </c>
      <c r="D1437" s="5" t="s">
        <v>8370</v>
      </c>
      <c r="E1437" s="4" t="s">
        <v>5</v>
      </c>
      <c r="F1437" s="4" t="s">
        <v>15</v>
      </c>
      <c r="I1437" s="4" t="s">
        <v>8371</v>
      </c>
      <c r="J1437" s="6" t="s">
        <v>8372</v>
      </c>
      <c r="K1437" s="7" t="str">
        <f>HYPERLINK("https://drive.google.com/file/d/128Yx4jggmRcCcIVN6jLF4odDvG18Dz7V/view?usp=drivesdk","Nurmelasari")</f>
        <v>Nurmelasari</v>
      </c>
      <c r="L1437" s="4" t="s">
        <v>8319</v>
      </c>
    </row>
    <row r="1438">
      <c r="A1438" s="3">
        <v>44446.439369699074</v>
      </c>
      <c r="B1438" s="4" t="s">
        <v>1043</v>
      </c>
      <c r="C1438" s="4" t="s">
        <v>1044</v>
      </c>
      <c r="D1438" s="4" t="s">
        <v>1045</v>
      </c>
      <c r="E1438" s="4" t="s">
        <v>6</v>
      </c>
      <c r="G1438" s="4" t="s">
        <v>282</v>
      </c>
      <c r="I1438" s="4" t="s">
        <v>8373</v>
      </c>
      <c r="J1438" s="6" t="s">
        <v>8374</v>
      </c>
      <c r="K1438" s="7" t="str">
        <f>HYPERLINK("https://drive.google.com/file/d/1asxaNy8B7K0eWj1bBXYCnuI0tR2h6LUA/view?usp=drivesdk","iwan mulyawan")</f>
        <v>iwan mulyawan</v>
      </c>
      <c r="L1438" s="4" t="s">
        <v>8319</v>
      </c>
    </row>
    <row r="1439">
      <c r="A1439" s="3">
        <v>44446.43938802084</v>
      </c>
      <c r="B1439" s="4" t="s">
        <v>8375</v>
      </c>
      <c r="C1439" s="4" t="s">
        <v>8376</v>
      </c>
      <c r="D1439" s="5" t="s">
        <v>8377</v>
      </c>
      <c r="E1439" s="4" t="s">
        <v>5</v>
      </c>
      <c r="F1439" s="4" t="s">
        <v>70</v>
      </c>
      <c r="H1439" s="4" t="s">
        <v>1035</v>
      </c>
      <c r="I1439" s="4" t="s">
        <v>8378</v>
      </c>
      <c r="J1439" s="6" t="s">
        <v>8379</v>
      </c>
      <c r="K1439" s="7" t="str">
        <f>HYPERLINK("https://drive.google.com/file/d/1zQMfyfJSzkmIY648_myKQ_x8xThPQUAq/view?usp=drivesdk","DANIEL R. TAKANDJANDJI, SST")</f>
        <v>DANIEL R. TAKANDJANDJI, SST</v>
      </c>
      <c r="L1439" s="4" t="s">
        <v>8380</v>
      </c>
    </row>
    <row r="1440">
      <c r="A1440" s="3">
        <v>44446.4396247338</v>
      </c>
      <c r="B1440" s="4" t="s">
        <v>8381</v>
      </c>
      <c r="C1440" s="4" t="s">
        <v>8382</v>
      </c>
      <c r="D1440" s="5" t="s">
        <v>8383</v>
      </c>
      <c r="E1440" s="4" t="s">
        <v>5</v>
      </c>
      <c r="F1440" s="4" t="s">
        <v>70</v>
      </c>
      <c r="H1440" s="4" t="s">
        <v>372</v>
      </c>
      <c r="I1440" s="4" t="s">
        <v>8384</v>
      </c>
      <c r="J1440" s="6" t="s">
        <v>8385</v>
      </c>
      <c r="K1440" s="7" t="str">
        <f>HYPERLINK("https://drive.google.com/file/d/1Td_bctKuu-Y3JqQIo2Z5vpt2LYcHlzay/view?usp=drivesdk","Siti Rokhamah, S. P. ")</f>
        <v>Siti Rokhamah, S. P. </v>
      </c>
      <c r="L1440" s="4" t="s">
        <v>8380</v>
      </c>
    </row>
    <row r="1441">
      <c r="A1441" s="3">
        <v>44446.4396540625</v>
      </c>
      <c r="B1441" s="4" t="s">
        <v>8386</v>
      </c>
      <c r="C1441" s="4" t="s">
        <v>8387</v>
      </c>
      <c r="D1441" s="5" t="s">
        <v>8388</v>
      </c>
      <c r="E1441" s="4" t="s">
        <v>5</v>
      </c>
      <c r="F1441" s="4" t="s">
        <v>8389</v>
      </c>
      <c r="G1441" s="4" t="s">
        <v>8389</v>
      </c>
      <c r="H1441" s="4" t="s">
        <v>108</v>
      </c>
      <c r="I1441" s="4" t="s">
        <v>8390</v>
      </c>
      <c r="J1441" s="6" t="s">
        <v>8391</v>
      </c>
      <c r="K1441" s="7" t="str">
        <f>HYPERLINK("https://drive.google.com/file/d/1TrnloZdD2zw6uEP_z7L6YrGNPXQzTL5r/view?usp=drivesdk","FARDHAH")</f>
        <v>FARDHAH</v>
      </c>
      <c r="L1441" s="4" t="s">
        <v>8380</v>
      </c>
    </row>
    <row r="1442">
      <c r="A1442" s="3">
        <v>44446.43972371527</v>
      </c>
      <c r="B1442" s="4" t="s">
        <v>2466</v>
      </c>
      <c r="C1442" s="4" t="s">
        <v>2467</v>
      </c>
      <c r="D1442" s="5" t="s">
        <v>2468</v>
      </c>
      <c r="E1442" s="4" t="s">
        <v>5</v>
      </c>
      <c r="F1442" s="4" t="s">
        <v>70</v>
      </c>
      <c r="H1442" s="4" t="s">
        <v>8392</v>
      </c>
      <c r="I1442" s="4" t="s">
        <v>8393</v>
      </c>
      <c r="J1442" s="6" t="s">
        <v>8394</v>
      </c>
      <c r="K1442" s="7" t="str">
        <f>HYPERLINK("https://drive.google.com/file/d/1ddhIXS4ohsAP1ii8YMtfMqnLnB2rGACX/view?usp=drivesdk","UYUN LESMANA ")</f>
        <v>UYUN LESMANA </v>
      </c>
      <c r="L1442" s="4" t="s">
        <v>8380</v>
      </c>
    </row>
    <row r="1443">
      <c r="A1443" s="3">
        <v>44446.4398284375</v>
      </c>
      <c r="B1443" s="4" t="s">
        <v>8395</v>
      </c>
      <c r="C1443" s="4" t="s">
        <v>8396</v>
      </c>
      <c r="D1443" s="5" t="s">
        <v>8397</v>
      </c>
      <c r="E1443" s="4" t="s">
        <v>5</v>
      </c>
      <c r="F1443" s="4" t="s">
        <v>15</v>
      </c>
      <c r="H1443" s="4" t="s">
        <v>8398</v>
      </c>
      <c r="I1443" s="4" t="s">
        <v>8399</v>
      </c>
      <c r="J1443" s="6" t="s">
        <v>8400</v>
      </c>
      <c r="K1443" s="7" t="str">
        <f>HYPERLINK("https://drive.google.com/file/d/1N_RQC2XbEwOGJrP8zfsqqZPteC5ybvVT/view?usp=drivesdk","Endar Hery Susanto, SP")</f>
        <v>Endar Hery Susanto, SP</v>
      </c>
      <c r="L1443" s="4" t="s">
        <v>8380</v>
      </c>
    </row>
    <row r="1444">
      <c r="A1444" s="3">
        <v>44446.43994549768</v>
      </c>
      <c r="B1444" s="4" t="s">
        <v>8401</v>
      </c>
      <c r="C1444" s="4" t="s">
        <v>8402</v>
      </c>
      <c r="D1444" s="5" t="s">
        <v>8403</v>
      </c>
      <c r="E1444" s="4" t="s">
        <v>5</v>
      </c>
      <c r="F1444" s="4" t="s">
        <v>70</v>
      </c>
      <c r="H1444" s="4" t="s">
        <v>1051</v>
      </c>
      <c r="I1444" s="4" t="s">
        <v>8404</v>
      </c>
      <c r="J1444" s="6" t="s">
        <v>8405</v>
      </c>
      <c r="K1444" s="7" t="str">
        <f>HYPERLINK("https://drive.google.com/file/d/1R1Z_dPp-4DQQm_msle52BSRRhV9b9YXE/view?usp=drivesdk","Ari Purnama Dewi, S.P.")</f>
        <v>Ari Purnama Dewi, S.P.</v>
      </c>
      <c r="L1444" s="4" t="s">
        <v>8380</v>
      </c>
    </row>
    <row r="1445">
      <c r="A1445" s="3">
        <v>44446.43994971065</v>
      </c>
      <c r="B1445" s="4" t="s">
        <v>8406</v>
      </c>
      <c r="C1445" s="4" t="s">
        <v>8407</v>
      </c>
      <c r="D1445" s="5" t="s">
        <v>8408</v>
      </c>
      <c r="E1445" s="4" t="s">
        <v>5</v>
      </c>
      <c r="F1445" s="4" t="s">
        <v>70</v>
      </c>
      <c r="H1445" s="4" t="s">
        <v>8409</v>
      </c>
      <c r="I1445" s="4" t="s">
        <v>8410</v>
      </c>
      <c r="J1445" s="6" t="s">
        <v>8411</v>
      </c>
      <c r="K1445" s="7" t="str">
        <f>HYPERLINK("https://drive.google.com/file/d/18HNtdlsR29deoq-YeCRI7D_F57XKWY8W/view?usp=drivesdk","ELIA ESTON, S.P")</f>
        <v>ELIA ESTON, S.P</v>
      </c>
      <c r="L1445" s="4" t="s">
        <v>8380</v>
      </c>
    </row>
    <row r="1446">
      <c r="A1446" s="3">
        <v>44446.44012837963</v>
      </c>
      <c r="B1446" s="4" t="s">
        <v>8412</v>
      </c>
      <c r="C1446" s="4" t="s">
        <v>8413</v>
      </c>
      <c r="D1446" s="5" t="s">
        <v>8414</v>
      </c>
      <c r="E1446" s="4" t="s">
        <v>5</v>
      </c>
      <c r="F1446" s="4" t="s">
        <v>70</v>
      </c>
      <c r="H1446" s="4" t="s">
        <v>8415</v>
      </c>
      <c r="I1446" s="4" t="s">
        <v>8416</v>
      </c>
      <c r="J1446" s="6" t="s">
        <v>8417</v>
      </c>
      <c r="K1446" s="7" t="str">
        <f>HYPERLINK("https://drive.google.com/file/d/1SGDzhWL1-jM8KnFOqhoaAZiyyeHmOddW/view?usp=drivesdk","Nurkhalimah,SP")</f>
        <v>Nurkhalimah,SP</v>
      </c>
      <c r="L1446" s="4" t="s">
        <v>8418</v>
      </c>
    </row>
    <row r="1447">
      <c r="A1447" s="3">
        <v>44446.44022613426</v>
      </c>
      <c r="B1447" s="4" t="s">
        <v>8419</v>
      </c>
      <c r="C1447" s="4" t="s">
        <v>8420</v>
      </c>
      <c r="D1447" s="5" t="s">
        <v>8421</v>
      </c>
      <c r="E1447" s="4" t="s">
        <v>5</v>
      </c>
      <c r="F1447" s="4" t="s">
        <v>8422</v>
      </c>
      <c r="H1447" s="4" t="s">
        <v>7547</v>
      </c>
      <c r="I1447" s="4" t="s">
        <v>8423</v>
      </c>
      <c r="J1447" s="6" t="s">
        <v>8424</v>
      </c>
      <c r="K1447" s="7" t="str">
        <f>HYPERLINK("https://drive.google.com/file/d/1pcWtU9ZnmKk9sps8JWLXLnCsZgdkgYKp/view?usp=drivesdk","BOGEL HARIANTO")</f>
        <v>BOGEL HARIANTO</v>
      </c>
      <c r="L1447" s="4" t="s">
        <v>8418</v>
      </c>
    </row>
    <row r="1448">
      <c r="A1448" s="3">
        <v>44446.44036288194</v>
      </c>
      <c r="B1448" s="4" t="s">
        <v>8425</v>
      </c>
      <c r="C1448" s="4" t="s">
        <v>698</v>
      </c>
      <c r="D1448" s="5" t="s">
        <v>699</v>
      </c>
      <c r="E1448" s="4" t="s">
        <v>6</v>
      </c>
      <c r="G1448" s="4" t="s">
        <v>8426</v>
      </c>
      <c r="H1448" s="4" t="s">
        <v>8427</v>
      </c>
      <c r="I1448" s="4" t="s">
        <v>8428</v>
      </c>
      <c r="J1448" s="6" t="s">
        <v>8429</v>
      </c>
      <c r="K1448" s="7" t="str">
        <f>HYPERLINK("https://drive.google.com/file/d/19-CAmOKcpQttGaCfg-D9gCri_0Y11_xd/view?usp=drivesdk","Yusniardi, M.Kom.")</f>
        <v>Yusniardi, M.Kom.</v>
      </c>
      <c r="L1448" s="4" t="s">
        <v>8418</v>
      </c>
    </row>
    <row r="1449">
      <c r="A1449" s="3">
        <v>44446.44039048611</v>
      </c>
      <c r="B1449" s="4" t="s">
        <v>8430</v>
      </c>
      <c r="C1449" s="4" t="s">
        <v>8431</v>
      </c>
      <c r="D1449" s="5" t="s">
        <v>8432</v>
      </c>
      <c r="E1449" s="4" t="s">
        <v>6</v>
      </c>
      <c r="G1449" s="4" t="s">
        <v>122</v>
      </c>
      <c r="H1449" s="4" t="s">
        <v>8433</v>
      </c>
      <c r="I1449" s="4" t="s">
        <v>8434</v>
      </c>
      <c r="J1449" s="6" t="s">
        <v>8435</v>
      </c>
      <c r="K1449" s="7" t="str">
        <f>HYPERLINK("https://drive.google.com/file/d/1Rw40gY0wMP04IsEAnqfjgyh9uSr1V6rc/view?usp=drivesdk","Tenisya Heriyanto Putri ")</f>
        <v>Tenisya Heriyanto Putri </v>
      </c>
      <c r="L1449" s="4" t="s">
        <v>8418</v>
      </c>
    </row>
    <row r="1450">
      <c r="A1450" s="3">
        <v>44446.44048269676</v>
      </c>
      <c r="B1450" s="4" t="s">
        <v>8436</v>
      </c>
      <c r="C1450" s="4" t="s">
        <v>8437</v>
      </c>
      <c r="D1450" s="5" t="s">
        <v>8438</v>
      </c>
      <c r="E1450" s="4" t="s">
        <v>5</v>
      </c>
      <c r="F1450" s="4" t="s">
        <v>70</v>
      </c>
      <c r="H1450" s="4" t="s">
        <v>8439</v>
      </c>
      <c r="I1450" s="4" t="s">
        <v>8440</v>
      </c>
      <c r="J1450" s="6" t="s">
        <v>8441</v>
      </c>
      <c r="K1450" s="7" t="str">
        <f>HYPERLINK("https://drive.google.com/file/d/1gFdrk5AwjY9e3YB5zlXcvNox7oCjrX3x/view?usp=drivesdk","Mariani,SP")</f>
        <v>Mariani,SP</v>
      </c>
      <c r="L1450" s="4" t="s">
        <v>8418</v>
      </c>
    </row>
    <row r="1451">
      <c r="A1451" s="3">
        <v>44446.440742129635</v>
      </c>
      <c r="B1451" s="4" t="s">
        <v>8442</v>
      </c>
      <c r="C1451" s="4" t="s">
        <v>8443</v>
      </c>
      <c r="D1451" s="5" t="s">
        <v>8444</v>
      </c>
      <c r="E1451" s="4" t="s">
        <v>5</v>
      </c>
      <c r="F1451" s="4" t="s">
        <v>8445</v>
      </c>
      <c r="H1451" s="4" t="s">
        <v>912</v>
      </c>
      <c r="I1451" s="4" t="s">
        <v>8446</v>
      </c>
      <c r="J1451" s="6" t="s">
        <v>8447</v>
      </c>
      <c r="K1451" s="7" t="str">
        <f>HYPERLINK("https://drive.google.com/file/d/16pR4pTJG7GQTXO5x_b5fVMu2Xrz6HGA0/view?usp=drivesdk","Rini Widowati, S.E., M.Pd")</f>
        <v>Rini Widowati, S.E., M.Pd</v>
      </c>
      <c r="L1451" s="4" t="s">
        <v>8418</v>
      </c>
    </row>
    <row r="1452">
      <c r="A1452" s="3">
        <v>44446.44088934027</v>
      </c>
      <c r="B1452" s="4" t="s">
        <v>8448</v>
      </c>
      <c r="C1452" s="4" t="s">
        <v>8449</v>
      </c>
      <c r="D1452" s="5" t="s">
        <v>8450</v>
      </c>
      <c r="E1452" s="4" t="s">
        <v>5</v>
      </c>
      <c r="F1452" s="4" t="s">
        <v>8451</v>
      </c>
      <c r="H1452" s="4" t="s">
        <v>318</v>
      </c>
      <c r="I1452" s="4" t="s">
        <v>8452</v>
      </c>
      <c r="J1452" s="6" t="s">
        <v>8453</v>
      </c>
      <c r="K1452" s="7" t="str">
        <f>HYPERLINK("https://drive.google.com/file/d/1QkgPsjMhQ0GMYZd0ztdI7wlw02PP62cl/view?usp=drivesdk","Umi sodakoh,SE")</f>
        <v>Umi sodakoh,SE</v>
      </c>
      <c r="L1452" s="4" t="s">
        <v>8454</v>
      </c>
    </row>
    <row r="1453">
      <c r="A1453" s="3">
        <v>44446.440894976855</v>
      </c>
      <c r="B1453" s="4" t="s">
        <v>2511</v>
      </c>
      <c r="C1453" s="4" t="s">
        <v>2512</v>
      </c>
      <c r="D1453" s="5" t="s">
        <v>2513</v>
      </c>
      <c r="E1453" s="4" t="s">
        <v>5</v>
      </c>
      <c r="F1453" s="4" t="s">
        <v>70</v>
      </c>
      <c r="H1453" s="4" t="s">
        <v>1114</v>
      </c>
      <c r="I1453" s="4" t="s">
        <v>8455</v>
      </c>
      <c r="J1453" s="6" t="s">
        <v>8456</v>
      </c>
      <c r="K1453" s="7" t="str">
        <f>HYPERLINK("https://drive.google.com/file/d/1GB1NVi_yhZVyZji5Di1vtbwWdahih_Tg/view?usp=drivesdk","SUPRIYANTO")</f>
        <v>SUPRIYANTO</v>
      </c>
      <c r="L1453" s="4" t="s">
        <v>8454</v>
      </c>
    </row>
    <row r="1454">
      <c r="A1454" s="3">
        <v>44446.44093409722</v>
      </c>
      <c r="B1454" s="4" t="s">
        <v>8457</v>
      </c>
      <c r="C1454" s="4" t="s">
        <v>8458</v>
      </c>
      <c r="D1454" s="5" t="s">
        <v>8459</v>
      </c>
      <c r="E1454" s="4" t="s">
        <v>6</v>
      </c>
      <c r="G1454" s="4" t="s">
        <v>92</v>
      </c>
      <c r="H1454" s="4" t="s">
        <v>8460</v>
      </c>
      <c r="I1454" s="4" t="s">
        <v>8461</v>
      </c>
      <c r="J1454" s="6" t="s">
        <v>8462</v>
      </c>
      <c r="K1454" s="7" t="str">
        <f>HYPERLINK("https://drive.google.com/file/d/1c0jMfpMWbfCu3vJADACr7Ag3LmxTLLzP/view?usp=drivesdk","Ramdhan Nur Abdu")</f>
        <v>Ramdhan Nur Abdu</v>
      </c>
      <c r="L1454" s="4" t="s">
        <v>8454</v>
      </c>
    </row>
    <row r="1455">
      <c r="A1455" s="3">
        <v>44446.440970972224</v>
      </c>
      <c r="B1455" s="4" t="s">
        <v>8463</v>
      </c>
      <c r="C1455" s="4" t="s">
        <v>8464</v>
      </c>
      <c r="D1455" s="5" t="s">
        <v>8465</v>
      </c>
      <c r="E1455" s="4" t="s">
        <v>5</v>
      </c>
      <c r="F1455" s="4" t="s">
        <v>70</v>
      </c>
      <c r="H1455" s="4" t="s">
        <v>8466</v>
      </c>
      <c r="I1455" s="4" t="s">
        <v>8467</v>
      </c>
      <c r="J1455" s="6" t="s">
        <v>8468</v>
      </c>
      <c r="K1455" s="7" t="str">
        <f>HYPERLINK("https://drive.google.com/file/d/1yKfB6CF8fHIx-1Iv5305w5sjHlhDhbVY/view?usp=drivesdk","YUSMAN TAFONAO")</f>
        <v>YUSMAN TAFONAO</v>
      </c>
      <c r="L1455" s="4" t="s">
        <v>8454</v>
      </c>
    </row>
    <row r="1456">
      <c r="A1456" s="3">
        <v>44446.44153834491</v>
      </c>
      <c r="B1456" s="4" t="s">
        <v>8469</v>
      </c>
      <c r="C1456" s="4" t="s">
        <v>8470</v>
      </c>
      <c r="D1456" s="5" t="s">
        <v>8471</v>
      </c>
      <c r="E1456" s="4" t="s">
        <v>6</v>
      </c>
      <c r="G1456" s="4" t="s">
        <v>236</v>
      </c>
      <c r="H1456" s="4" t="s">
        <v>48</v>
      </c>
      <c r="I1456" s="4" t="s">
        <v>8472</v>
      </c>
      <c r="J1456" s="6" t="s">
        <v>8473</v>
      </c>
      <c r="K1456" s="7" t="str">
        <f>HYPERLINK("https://drive.google.com/file/d/1azC3oSScflzDzaL3XpHSsc9FVrp5YvWz/view?usp=drivesdk","Rahmat, S.TP")</f>
        <v>Rahmat, S.TP</v>
      </c>
      <c r="L1456" s="4" t="s">
        <v>8474</v>
      </c>
    </row>
    <row r="1457">
      <c r="A1457" s="3">
        <v>44446.44171189815</v>
      </c>
      <c r="B1457" s="4" t="s">
        <v>8475</v>
      </c>
      <c r="C1457" s="4" t="s">
        <v>8476</v>
      </c>
      <c r="D1457" s="5" t="s">
        <v>8477</v>
      </c>
      <c r="E1457" s="4" t="s">
        <v>5</v>
      </c>
      <c r="F1457" s="4" t="s">
        <v>15</v>
      </c>
      <c r="H1457" s="4" t="s">
        <v>222</v>
      </c>
      <c r="I1457" s="4" t="s">
        <v>8478</v>
      </c>
      <c r="J1457" s="6" t="s">
        <v>8479</v>
      </c>
      <c r="K1457" s="7" t="str">
        <f>HYPERLINK("https://drive.google.com/file/d/1cN9kE5IMSQ9xuPSatz7UC-kq4O04dx2S/view?usp=drivesdk","Eka Novitarianty, SP")</f>
        <v>Eka Novitarianty, SP</v>
      </c>
      <c r="L1457" s="4" t="s">
        <v>8474</v>
      </c>
    </row>
    <row r="1458">
      <c r="A1458" s="3">
        <v>44446.44174686343</v>
      </c>
      <c r="B1458" s="4" t="s">
        <v>8480</v>
      </c>
      <c r="C1458" s="4" t="s">
        <v>6439</v>
      </c>
      <c r="D1458" s="5" t="s">
        <v>8481</v>
      </c>
      <c r="E1458" s="4" t="s">
        <v>5</v>
      </c>
      <c r="F1458" s="4" t="s">
        <v>8482</v>
      </c>
      <c r="H1458" s="4" t="s">
        <v>8483</v>
      </c>
      <c r="I1458" s="4" t="s">
        <v>8484</v>
      </c>
      <c r="J1458" s="6" t="s">
        <v>8485</v>
      </c>
      <c r="K1458" s="7" t="str">
        <f>HYPERLINK("https://drive.google.com/file/d/1diFI6RjxMGaX4J_tP5cDnnLfDybJyZkh/view?usp=drivesdk","Hariyanto")</f>
        <v>Hariyanto</v>
      </c>
      <c r="L1458" s="4" t="s">
        <v>8474</v>
      </c>
    </row>
    <row r="1459">
      <c r="A1459" s="3">
        <v>44446.44184230324</v>
      </c>
      <c r="B1459" s="4" t="s">
        <v>8486</v>
      </c>
      <c r="C1459" s="4" t="s">
        <v>8487</v>
      </c>
      <c r="D1459" s="5" t="s">
        <v>8488</v>
      </c>
      <c r="E1459" s="4" t="s">
        <v>5</v>
      </c>
      <c r="F1459" s="4" t="s">
        <v>187</v>
      </c>
      <c r="G1459" s="4" t="s">
        <v>92</v>
      </c>
      <c r="H1459" s="4" t="s">
        <v>297</v>
      </c>
      <c r="I1459" s="4" t="s">
        <v>8489</v>
      </c>
      <c r="J1459" s="6" t="s">
        <v>8490</v>
      </c>
      <c r="K1459" s="7" t="str">
        <f>HYPERLINK("https://drive.google.com/file/d/17jpDdBn1LHxKncKQeGOmxEIEPq4rK9Eu/view?usp=drivesdk","Slamet Pulukadang, SP")</f>
        <v>Slamet Pulukadang, SP</v>
      </c>
      <c r="L1459" s="4" t="s">
        <v>8474</v>
      </c>
    </row>
    <row r="1460">
      <c r="A1460" s="3">
        <v>44446.442121782406</v>
      </c>
      <c r="B1460" s="4" t="s">
        <v>8491</v>
      </c>
      <c r="C1460" s="4" t="s">
        <v>8492</v>
      </c>
      <c r="D1460" s="5" t="s">
        <v>8493</v>
      </c>
      <c r="E1460" s="4" t="s">
        <v>5</v>
      </c>
      <c r="F1460" s="4" t="s">
        <v>70</v>
      </c>
      <c r="H1460" s="4" t="s">
        <v>297</v>
      </c>
      <c r="I1460" s="4" t="s">
        <v>8494</v>
      </c>
      <c r="J1460" s="6" t="s">
        <v>8495</v>
      </c>
      <c r="K1460" s="7" t="str">
        <f>HYPERLINK("https://drive.google.com/file/d/10NGj7hwWt_JZzwN2AAW_6TCZBu9KybeS/view?usp=drivesdk","MUHAMMAD DARNO, SP")</f>
        <v>MUHAMMAD DARNO, SP</v>
      </c>
      <c r="L1460" s="4" t="s">
        <v>8474</v>
      </c>
    </row>
    <row r="1461">
      <c r="A1461" s="3">
        <v>44446.4421631713</v>
      </c>
      <c r="B1461" s="4" t="s">
        <v>8496</v>
      </c>
      <c r="C1461" s="4" t="s">
        <v>8497</v>
      </c>
      <c r="D1461" s="5" t="s">
        <v>8498</v>
      </c>
      <c r="E1461" s="4" t="s">
        <v>5</v>
      </c>
      <c r="F1461" s="4" t="s">
        <v>8499</v>
      </c>
      <c r="H1461" s="4" t="s">
        <v>8500</v>
      </c>
      <c r="I1461" s="4" t="s">
        <v>8501</v>
      </c>
      <c r="J1461" s="6" t="s">
        <v>8502</v>
      </c>
      <c r="K1461" s="7" t="str">
        <f>HYPERLINK("https://drive.google.com/file/d/1UZIRrG5faEges0ekh-wT7iPvkxybnbot/view?usp=drivesdk","Danny yudhitia permana, s.sos")</f>
        <v>Danny yudhitia permana, s.sos</v>
      </c>
      <c r="L1461" s="4" t="s">
        <v>8503</v>
      </c>
    </row>
    <row r="1462">
      <c r="A1462" s="3">
        <v>44446.442222303245</v>
      </c>
      <c r="B1462" s="4" t="s">
        <v>8504</v>
      </c>
      <c r="C1462" s="4" t="s">
        <v>8505</v>
      </c>
      <c r="D1462" s="5" t="s">
        <v>8506</v>
      </c>
      <c r="E1462" s="4" t="s">
        <v>5</v>
      </c>
      <c r="F1462" s="4" t="s">
        <v>15</v>
      </c>
      <c r="H1462" s="4" t="s">
        <v>8507</v>
      </c>
      <c r="I1462" s="4" t="s">
        <v>8508</v>
      </c>
      <c r="J1462" s="6" t="s">
        <v>8509</v>
      </c>
      <c r="K1462" s="7" t="str">
        <f>HYPERLINK("https://drive.google.com/file/d/11HCqQd8DO9NIiREjCSKqRaxx-CJID1P3/view?usp=drivesdk","Indarto. SP")</f>
        <v>Indarto. SP</v>
      </c>
      <c r="L1462" s="4" t="s">
        <v>8503</v>
      </c>
    </row>
    <row r="1463">
      <c r="A1463" s="3">
        <v>44446.442237696756</v>
      </c>
      <c r="B1463" s="4" t="s">
        <v>8510</v>
      </c>
      <c r="C1463" s="4" t="s">
        <v>8511</v>
      </c>
      <c r="D1463" s="5" t="s">
        <v>8512</v>
      </c>
      <c r="E1463" s="4" t="s">
        <v>5</v>
      </c>
      <c r="F1463" s="4" t="s">
        <v>15</v>
      </c>
      <c r="H1463" s="4" t="s">
        <v>48</v>
      </c>
      <c r="I1463" s="4" t="s">
        <v>8513</v>
      </c>
      <c r="J1463" s="6" t="s">
        <v>8514</v>
      </c>
      <c r="K1463" s="7" t="str">
        <f>HYPERLINK("https://drive.google.com/file/d/1WGRuEwFFc7wI-7J-a8s_mTUH6wVpxYuA/view?usp=drivesdk","Aryanto P. Bandaso, SP")</f>
        <v>Aryanto P. Bandaso, SP</v>
      </c>
      <c r="L1463" s="4" t="s">
        <v>8503</v>
      </c>
    </row>
    <row r="1464">
      <c r="A1464" s="3">
        <v>44446.44275893518</v>
      </c>
      <c r="B1464" s="4" t="s">
        <v>5239</v>
      </c>
      <c r="C1464" s="4" t="s">
        <v>5240</v>
      </c>
      <c r="D1464" s="5" t="s">
        <v>5241</v>
      </c>
      <c r="E1464" s="4" t="s">
        <v>5</v>
      </c>
      <c r="G1464" s="4" t="s">
        <v>8515</v>
      </c>
      <c r="H1464" s="4" t="s">
        <v>8516</v>
      </c>
      <c r="I1464" s="4" t="s">
        <v>8517</v>
      </c>
      <c r="J1464" s="6" t="s">
        <v>8518</v>
      </c>
      <c r="K1464" s="7" t="str">
        <f>HYPERLINK("https://drive.google.com/file/d/1DwNpLPNQ_bD5qU32Ucc0PakjwzUXzmR2/view?usp=drivesdk","KUSRINI SETYOWATI, SP")</f>
        <v>KUSRINI SETYOWATI, SP</v>
      </c>
      <c r="L1464" s="4" t="s">
        <v>8503</v>
      </c>
    </row>
    <row r="1465">
      <c r="A1465" s="3">
        <v>44446.44284231482</v>
      </c>
      <c r="B1465" s="4" t="s">
        <v>8519</v>
      </c>
      <c r="C1465" s="4" t="s">
        <v>8520</v>
      </c>
      <c r="D1465" s="5" t="s">
        <v>8521</v>
      </c>
      <c r="E1465" s="4" t="s">
        <v>5</v>
      </c>
      <c r="F1465" s="4" t="s">
        <v>70</v>
      </c>
      <c r="H1465" s="4" t="s">
        <v>8522</v>
      </c>
      <c r="I1465" s="4" t="s">
        <v>8523</v>
      </c>
      <c r="J1465" s="6" t="s">
        <v>8524</v>
      </c>
      <c r="K1465" s="7" t="str">
        <f>HYPERLINK("https://drive.google.com/file/d/1nfVUfOO_wTVyVjarLcnHRWzeO8c7Wlf5/view?usp=drivesdk","Sarjipplbpppapar")</f>
        <v>Sarjipplbpppapar</v>
      </c>
      <c r="L1465" s="4" t="s">
        <v>8503</v>
      </c>
    </row>
    <row r="1466">
      <c r="A1466" s="3">
        <v>44446.44290703704</v>
      </c>
      <c r="B1466" s="4" t="s">
        <v>8525</v>
      </c>
      <c r="C1466" s="4" t="s">
        <v>8526</v>
      </c>
      <c r="D1466" s="5" t="s">
        <v>8527</v>
      </c>
      <c r="E1466" s="4" t="s">
        <v>5</v>
      </c>
      <c r="F1466" s="4" t="s">
        <v>70</v>
      </c>
      <c r="H1466" s="4" t="s">
        <v>222</v>
      </c>
      <c r="I1466" s="4" t="s">
        <v>8528</v>
      </c>
      <c r="J1466" s="6" t="s">
        <v>8529</v>
      </c>
      <c r="K1466" s="7" t="str">
        <f>HYPERLINK("https://drive.google.com/file/d/12IikLD-WRwWkhc9ba00qeaaGczCsEjp1/view?usp=drivesdk","Fatimatus Zahroh.SP")</f>
        <v>Fatimatus Zahroh.SP</v>
      </c>
      <c r="L1466" s="4" t="s">
        <v>8530</v>
      </c>
    </row>
    <row r="1467">
      <c r="A1467" s="3">
        <v>44446.44297797454</v>
      </c>
      <c r="B1467" s="4" t="s">
        <v>8531</v>
      </c>
      <c r="C1467" s="4" t="s">
        <v>8532</v>
      </c>
      <c r="D1467" s="4" t="s">
        <v>8533</v>
      </c>
      <c r="E1467" s="4" t="s">
        <v>5</v>
      </c>
      <c r="F1467" s="4" t="s">
        <v>70</v>
      </c>
      <c r="H1467" s="4" t="s">
        <v>1177</v>
      </c>
      <c r="I1467" s="4" t="s">
        <v>8534</v>
      </c>
      <c r="J1467" s="6" t="s">
        <v>8535</v>
      </c>
      <c r="K1467" s="7" t="str">
        <f>HYPERLINK("https://drive.google.com/file/d/1dOHuraqy3ZypohzLj_844LOxQBLAd6N1/view?usp=drivesdk","ENI ROHAENI,SPt")</f>
        <v>ENI ROHAENI,SPt</v>
      </c>
      <c r="L1467" s="4" t="s">
        <v>8530</v>
      </c>
    </row>
    <row r="1468">
      <c r="A1468" s="3">
        <v>44446.44309872686</v>
      </c>
      <c r="B1468" s="4" t="s">
        <v>8536</v>
      </c>
      <c r="C1468" s="4" t="s">
        <v>8537</v>
      </c>
      <c r="D1468" s="5" t="s">
        <v>8538</v>
      </c>
      <c r="E1468" s="4" t="s">
        <v>5</v>
      </c>
      <c r="F1468" s="4" t="s">
        <v>15</v>
      </c>
      <c r="H1468" s="4" t="s">
        <v>8539</v>
      </c>
      <c r="I1468" s="4" t="s">
        <v>8540</v>
      </c>
      <c r="J1468" s="6" t="s">
        <v>8541</v>
      </c>
      <c r="K1468" s="7" t="str">
        <f>HYPERLINK("https://drive.google.com/file/d/1vVGMCaZChd695aK6uy3UAZ7MCh_qIny-/view?usp=drivesdk","Slamet Purwanto, SP")</f>
        <v>Slamet Purwanto, SP</v>
      </c>
      <c r="L1468" s="4" t="s">
        <v>8530</v>
      </c>
    </row>
    <row r="1469">
      <c r="A1469" s="3">
        <v>44446.44315535879</v>
      </c>
      <c r="B1469" s="4" t="s">
        <v>8542</v>
      </c>
      <c r="C1469" s="4" t="s">
        <v>8543</v>
      </c>
      <c r="D1469" s="5" t="s">
        <v>8544</v>
      </c>
      <c r="E1469" s="4" t="s">
        <v>5</v>
      </c>
      <c r="F1469" s="4" t="s">
        <v>187</v>
      </c>
      <c r="H1469" s="4" t="s">
        <v>8545</v>
      </c>
      <c r="I1469" s="4" t="s">
        <v>8546</v>
      </c>
      <c r="J1469" s="6" t="s">
        <v>8547</v>
      </c>
      <c r="K1469" s="7" t="str">
        <f>HYPERLINK("https://drive.google.com/file/d/1rlr9ybF0MwayMWptd_hkb5Ia0AOjMNpK/view?usp=drivesdk","Ginting Tri Pamungkas")</f>
        <v>Ginting Tri Pamungkas</v>
      </c>
      <c r="L1469" s="4" t="s">
        <v>8530</v>
      </c>
    </row>
    <row r="1470">
      <c r="A1470" s="3">
        <v>44446.44316658565</v>
      </c>
      <c r="B1470" s="4" t="s">
        <v>8548</v>
      </c>
      <c r="C1470" s="4" t="s">
        <v>8549</v>
      </c>
      <c r="D1470" s="5" t="s">
        <v>8550</v>
      </c>
      <c r="E1470" s="4" t="s">
        <v>5</v>
      </c>
      <c r="F1470" s="4" t="s">
        <v>55</v>
      </c>
      <c r="H1470" s="4" t="s">
        <v>318</v>
      </c>
      <c r="I1470" s="4" t="s">
        <v>8551</v>
      </c>
      <c r="J1470" s="6" t="s">
        <v>8552</v>
      </c>
      <c r="K1470" s="7" t="str">
        <f>HYPERLINK("https://drive.google.com/file/d/1uzQw7T7mjgLDszTi0Q6UEq3444fvUj_z/view?usp=drivesdk","Enita Rosmika,SE, MSi")</f>
        <v>Enita Rosmika,SE, MSi</v>
      </c>
      <c r="L1470" s="4" t="s">
        <v>8553</v>
      </c>
    </row>
    <row r="1471">
      <c r="A1471" s="3">
        <v>44446.44344667824</v>
      </c>
      <c r="B1471" s="4" t="s">
        <v>8554</v>
      </c>
      <c r="C1471" s="4" t="s">
        <v>8555</v>
      </c>
      <c r="D1471" s="5" t="s">
        <v>8556</v>
      </c>
      <c r="E1471" s="4" t="s">
        <v>5</v>
      </c>
      <c r="F1471" s="4" t="s">
        <v>70</v>
      </c>
      <c r="H1471" s="4" t="s">
        <v>870</v>
      </c>
      <c r="I1471" s="4" t="s">
        <v>8557</v>
      </c>
      <c r="J1471" s="6" t="s">
        <v>8558</v>
      </c>
      <c r="K1471" s="7" t="str">
        <f>HYPERLINK("https://drive.google.com/file/d/1aRd3ojo0A4AkDZOQgk-GKdN_k23xTCN-/view?usp=drivesdk","DEDI APRIYANTO SP")</f>
        <v>DEDI APRIYANTO SP</v>
      </c>
      <c r="L1471" s="4" t="s">
        <v>8530</v>
      </c>
    </row>
    <row r="1472">
      <c r="A1472" s="3">
        <v>44446.443449432874</v>
      </c>
      <c r="B1472" s="4" t="s">
        <v>8559</v>
      </c>
      <c r="C1472" s="4" t="s">
        <v>8560</v>
      </c>
      <c r="D1472" s="5" t="s">
        <v>8561</v>
      </c>
      <c r="E1472" s="4" t="s">
        <v>5</v>
      </c>
      <c r="F1472" s="4" t="s">
        <v>70</v>
      </c>
      <c r="H1472" s="4" t="s">
        <v>1035</v>
      </c>
      <c r="I1472" s="4" t="s">
        <v>8562</v>
      </c>
      <c r="J1472" s="6" t="s">
        <v>8563</v>
      </c>
      <c r="K1472" s="7" t="str">
        <f>HYPERLINK("https://drive.google.com/file/d/1p4eB_21ZtqU4gP7WtQx2X4SP7IMqqlt2/view?usp=drivesdk","MASRICKI RINALDI")</f>
        <v>MASRICKI RINALDI</v>
      </c>
      <c r="L1472" s="4" t="s">
        <v>8564</v>
      </c>
    </row>
    <row r="1473">
      <c r="A1473" s="3">
        <v>44446.44353650463</v>
      </c>
      <c r="B1473" s="4" t="s">
        <v>8565</v>
      </c>
      <c r="C1473" s="4" t="s">
        <v>8566</v>
      </c>
      <c r="D1473" s="5" t="s">
        <v>8567</v>
      </c>
      <c r="E1473" s="4" t="s">
        <v>6</v>
      </c>
      <c r="F1473" s="4" t="s">
        <v>55</v>
      </c>
      <c r="H1473" s="4" t="s">
        <v>8568</v>
      </c>
      <c r="I1473" s="4" t="s">
        <v>8569</v>
      </c>
      <c r="J1473" s="6" t="s">
        <v>8570</v>
      </c>
      <c r="K1473" s="7" t="str">
        <f>HYPERLINK("https://drive.google.com/file/d/1Q9HboD1AAYWlxVfaeHEUVbSNu3pojeLg/view?usp=drivesdk","Wiwik yunidawati , SP.MP")</f>
        <v>Wiwik yunidawati , SP.MP</v>
      </c>
      <c r="L1473" s="4" t="s">
        <v>8530</v>
      </c>
    </row>
    <row r="1474">
      <c r="A1474" s="3">
        <v>44446.44370474537</v>
      </c>
      <c r="B1474" s="4" t="s">
        <v>8571</v>
      </c>
      <c r="C1474" s="4" t="s">
        <v>8572</v>
      </c>
      <c r="D1474" s="5" t="s">
        <v>8573</v>
      </c>
      <c r="E1474" s="4" t="s">
        <v>5</v>
      </c>
      <c r="F1474" s="4" t="s">
        <v>187</v>
      </c>
      <c r="H1474" s="4" t="s">
        <v>1177</v>
      </c>
      <c r="I1474" s="4" t="s">
        <v>8574</v>
      </c>
      <c r="J1474" s="6" t="s">
        <v>8575</v>
      </c>
      <c r="K1474" s="7" t="str">
        <f>HYPERLINK("https://drive.google.com/file/d/14f3dRr9cpRt6Z2P1Sfnwr6KAY0IgDfAt/view?usp=drivesdk","ALIEF CAHYO PITOYO, S.P.")</f>
        <v>ALIEF CAHYO PITOYO, S.P.</v>
      </c>
      <c r="L1474" s="4" t="s">
        <v>8564</v>
      </c>
    </row>
    <row r="1475">
      <c r="A1475" s="3">
        <v>44446.44381185185</v>
      </c>
      <c r="B1475" s="4" t="s">
        <v>8576</v>
      </c>
      <c r="C1475" s="4" t="s">
        <v>8577</v>
      </c>
      <c r="D1475" s="5" t="s">
        <v>8578</v>
      </c>
      <c r="E1475" s="4" t="s">
        <v>5</v>
      </c>
      <c r="F1475" s="4" t="s">
        <v>70</v>
      </c>
      <c r="H1475" s="4" t="s">
        <v>8579</v>
      </c>
      <c r="I1475" s="4" t="s">
        <v>8580</v>
      </c>
      <c r="J1475" s="6" t="s">
        <v>8581</v>
      </c>
      <c r="K1475" s="7" t="str">
        <f>HYPERLINK("https://drive.google.com/file/d/1pADLKPbPc4Tj64aR3I9jrP4Vuw6oYyWA/view?usp=drivesdk","Andi Jusfarahnita, S.P.")</f>
        <v>Andi Jusfarahnita, S.P.</v>
      </c>
      <c r="L1475" s="4" t="s">
        <v>8564</v>
      </c>
    </row>
    <row r="1476">
      <c r="A1476" s="3">
        <v>44446.44382881944</v>
      </c>
      <c r="B1476" s="4" t="s">
        <v>8582</v>
      </c>
      <c r="C1476" s="4" t="s">
        <v>8583</v>
      </c>
      <c r="D1476" s="5" t="s">
        <v>8584</v>
      </c>
      <c r="E1476" s="4" t="s">
        <v>5</v>
      </c>
      <c r="F1476" s="4" t="s">
        <v>70</v>
      </c>
      <c r="H1476" s="4" t="s">
        <v>8585</v>
      </c>
      <c r="I1476" s="4" t="s">
        <v>8586</v>
      </c>
      <c r="J1476" s="6" t="s">
        <v>8587</v>
      </c>
      <c r="K1476" s="7" t="str">
        <f>HYPERLINK("https://drive.google.com/file/d/1qiqdrAgmVzbV66e-ivnSUpGoflushhai/view?usp=drivesdk","Timur Ocktivianti, SP")</f>
        <v>Timur Ocktivianti, SP</v>
      </c>
      <c r="L1476" s="4" t="s">
        <v>8564</v>
      </c>
    </row>
    <row r="1477">
      <c r="A1477" s="3">
        <v>44446.4438896412</v>
      </c>
      <c r="B1477" s="4" t="s">
        <v>8588</v>
      </c>
      <c r="C1477" s="4" t="s">
        <v>8589</v>
      </c>
      <c r="D1477" s="5" t="s">
        <v>8590</v>
      </c>
      <c r="E1477" s="4" t="s">
        <v>5</v>
      </c>
      <c r="F1477" s="4" t="s">
        <v>1088</v>
      </c>
      <c r="H1477" s="4" t="s">
        <v>8591</v>
      </c>
      <c r="I1477" s="4" t="s">
        <v>8592</v>
      </c>
      <c r="J1477" s="6" t="s">
        <v>8593</v>
      </c>
      <c r="K1477" s="7" t="str">
        <f>HYPERLINK("https://drive.google.com/file/d/17PZY0O1w0sXdTpzCjAgS5gqljVtZwsXh/view?usp=drivesdk","RULLY LAKSMANA ILYASA")</f>
        <v>RULLY LAKSMANA ILYASA</v>
      </c>
      <c r="L1477" s="4" t="s">
        <v>8564</v>
      </c>
    </row>
    <row r="1478">
      <c r="A1478" s="3">
        <v>44446.44433322917</v>
      </c>
      <c r="B1478" s="4" t="s">
        <v>8594</v>
      </c>
      <c r="C1478" s="4" t="s">
        <v>8595</v>
      </c>
      <c r="D1478" s="5" t="s">
        <v>8596</v>
      </c>
      <c r="E1478" s="4" t="s">
        <v>6</v>
      </c>
      <c r="G1478" s="4" t="s">
        <v>222</v>
      </c>
      <c r="H1478" s="4" t="s">
        <v>222</v>
      </c>
      <c r="I1478" s="4" t="s">
        <v>8597</v>
      </c>
      <c r="J1478" s="6" t="s">
        <v>8598</v>
      </c>
      <c r="K1478" s="7" t="str">
        <f>HYPERLINK("https://drive.google.com/file/d/15F4zASORkd5Gtgo0tR4f0C8NXtUZD4ue/view?usp=drivesdk","Habib Mursyidi")</f>
        <v>Habib Mursyidi</v>
      </c>
      <c r="L1478" s="4" t="s">
        <v>8599</v>
      </c>
    </row>
    <row r="1479">
      <c r="A1479" s="3">
        <v>44446.44438053241</v>
      </c>
      <c r="B1479" s="4" t="s">
        <v>8600</v>
      </c>
      <c r="C1479" s="4" t="s">
        <v>8601</v>
      </c>
      <c r="D1479" s="5" t="s">
        <v>8602</v>
      </c>
      <c r="E1479" s="4" t="s">
        <v>5</v>
      </c>
      <c r="F1479" s="4" t="s">
        <v>70</v>
      </c>
      <c r="H1479" s="4" t="s">
        <v>8603</v>
      </c>
      <c r="I1479" s="4" t="s">
        <v>8604</v>
      </c>
      <c r="J1479" s="6" t="s">
        <v>8605</v>
      </c>
      <c r="K1479" s="7" t="str">
        <f>HYPERLINK("https://drive.google.com/file/d/11J9gpazr7u3_CxCg_tzZw3E9AWedqbXs/view?usp=drivesdk","ADI KUSYULIONO,S.Pt")</f>
        <v>ADI KUSYULIONO,S.Pt</v>
      </c>
      <c r="L1479" s="4" t="s">
        <v>8599</v>
      </c>
    </row>
    <row r="1480">
      <c r="A1480" s="3">
        <v>44446.444464375</v>
      </c>
      <c r="B1480" s="4" t="s">
        <v>8606</v>
      </c>
      <c r="C1480" s="4" t="s">
        <v>8607</v>
      </c>
      <c r="D1480" s="5" t="s">
        <v>8608</v>
      </c>
      <c r="E1480" s="4" t="s">
        <v>5</v>
      </c>
      <c r="F1480" s="4" t="s">
        <v>8609</v>
      </c>
      <c r="H1480" s="4" t="s">
        <v>1035</v>
      </c>
      <c r="I1480" s="4" t="s">
        <v>8610</v>
      </c>
      <c r="J1480" s="6" t="s">
        <v>8611</v>
      </c>
      <c r="K1480" s="7" t="str">
        <f>HYPERLINK("https://drive.google.com/file/d/1ssyIgJi-SGStAdqUqwN3eNuPAJWQj752/view?usp=drivesdk","Boris Paedefo Pakpahan, S.Pt")</f>
        <v>Boris Paedefo Pakpahan, S.Pt</v>
      </c>
      <c r="L1480" s="4" t="s">
        <v>8599</v>
      </c>
    </row>
    <row r="1481">
      <c r="A1481" s="3">
        <v>44446.44463769676</v>
      </c>
      <c r="B1481" s="4" t="s">
        <v>8612</v>
      </c>
      <c r="C1481" s="4" t="s">
        <v>8613</v>
      </c>
      <c r="D1481" s="5" t="s">
        <v>8614</v>
      </c>
      <c r="E1481" s="4" t="s">
        <v>5</v>
      </c>
      <c r="F1481" s="4" t="s">
        <v>187</v>
      </c>
      <c r="H1481" s="4" t="s">
        <v>1177</v>
      </c>
      <c r="I1481" s="4" t="s">
        <v>8615</v>
      </c>
      <c r="J1481" s="6" t="s">
        <v>8616</v>
      </c>
      <c r="K1481" s="7" t="str">
        <f>HYPERLINK("https://drive.google.com/file/d/1Pig4Z3Z3LE6KxaIFlxG9bW0-7L1jQtZm/view?usp=drivesdk","TIARA NI'MAH APRILIA, S.T.P.")</f>
        <v>TIARA NI'MAH APRILIA, S.T.P.</v>
      </c>
      <c r="L1481" s="4" t="s">
        <v>8599</v>
      </c>
    </row>
    <row r="1482">
      <c r="A1482" s="3">
        <v>44446.44466471065</v>
      </c>
      <c r="B1482" s="4" t="s">
        <v>8617</v>
      </c>
      <c r="C1482" s="4" t="s">
        <v>8618</v>
      </c>
      <c r="D1482" s="5" t="s">
        <v>8619</v>
      </c>
      <c r="E1482" s="4" t="s">
        <v>5</v>
      </c>
      <c r="F1482" s="4" t="s">
        <v>70</v>
      </c>
      <c r="H1482" s="4" t="s">
        <v>8620</v>
      </c>
      <c r="I1482" s="4" t="s">
        <v>8621</v>
      </c>
      <c r="J1482" s="6" t="s">
        <v>8622</v>
      </c>
      <c r="K1482" s="7" t="str">
        <f>HYPERLINK("https://drive.google.com/file/d/1sfsXtzOUUnZdG_eg_b5Sc0wGyQzPv5Gv/view?usp=drivesdk","Amalliya Radi Rohmaani, SP")</f>
        <v>Amalliya Radi Rohmaani, SP</v>
      </c>
      <c r="L1482" s="4" t="s">
        <v>8599</v>
      </c>
    </row>
    <row r="1483">
      <c r="A1483" s="3">
        <v>44446.444707476854</v>
      </c>
      <c r="B1483" s="4" t="s">
        <v>8623</v>
      </c>
      <c r="C1483" s="4" t="s">
        <v>8624</v>
      </c>
      <c r="D1483" s="5" t="s">
        <v>8625</v>
      </c>
      <c r="E1483" s="4" t="s">
        <v>6</v>
      </c>
      <c r="G1483" s="4" t="s">
        <v>122</v>
      </c>
      <c r="H1483" s="4" t="s">
        <v>222</v>
      </c>
      <c r="I1483" s="4" t="s">
        <v>8626</v>
      </c>
      <c r="J1483" s="6" t="s">
        <v>8627</v>
      </c>
      <c r="K1483" s="7" t="str">
        <f>HYPERLINK("https://drive.google.com/file/d/1vWNb-oU7yKpZSE5IQmC_QJNE_Qie7KCd/view?usp=drivesdk","AINUN MUTHOHAROH")</f>
        <v>AINUN MUTHOHAROH</v>
      </c>
      <c r="L1483" s="4" t="s">
        <v>8599</v>
      </c>
    </row>
    <row r="1484">
      <c r="A1484" s="3">
        <v>44446.44476164352</v>
      </c>
      <c r="B1484" s="4" t="s">
        <v>8628</v>
      </c>
      <c r="C1484" s="4" t="s">
        <v>8629</v>
      </c>
      <c r="D1484" s="5" t="s">
        <v>8630</v>
      </c>
      <c r="E1484" s="4" t="s">
        <v>5</v>
      </c>
      <c r="F1484" s="4" t="s">
        <v>70</v>
      </c>
      <c r="H1484" s="4" t="s">
        <v>8631</v>
      </c>
      <c r="I1484" s="4" t="s">
        <v>8632</v>
      </c>
      <c r="J1484" s="6" t="s">
        <v>8633</v>
      </c>
      <c r="K1484" s="7" t="str">
        <f>HYPERLINK("https://drive.google.com/file/d/19a5KQOL71bXNS3dPF2c0B8NwWRRtqsXN/view?usp=drivesdk","Riswandi SST")</f>
        <v>Riswandi SST</v>
      </c>
      <c r="L1484" s="4" t="s">
        <v>8599</v>
      </c>
    </row>
    <row r="1485">
      <c r="A1485" s="3">
        <v>44446.44476759259</v>
      </c>
      <c r="B1485" s="4" t="s">
        <v>8634</v>
      </c>
      <c r="C1485" s="4" t="s">
        <v>8635</v>
      </c>
      <c r="D1485" s="5" t="s">
        <v>8636</v>
      </c>
      <c r="E1485" s="4" t="s">
        <v>5</v>
      </c>
      <c r="F1485" s="4" t="s">
        <v>70</v>
      </c>
      <c r="H1485" s="4" t="s">
        <v>8637</v>
      </c>
      <c r="I1485" s="4" t="s">
        <v>8638</v>
      </c>
      <c r="J1485" s="6" t="s">
        <v>8639</v>
      </c>
      <c r="K1485" s="7" t="str">
        <f>HYPERLINK("https://drive.google.com/file/d/1ZyYkUDw7Sc4krGi_kwccVvU_dCNCVzKg/view?usp=drivesdk","Denny Indra Praja Hadisaputra STP")</f>
        <v>Denny Indra Praja Hadisaputra STP</v>
      </c>
      <c r="L1485" s="4" t="s">
        <v>8599</v>
      </c>
    </row>
    <row r="1486">
      <c r="A1486" s="3">
        <v>44446.44529795139</v>
      </c>
      <c r="B1486" s="4" t="s">
        <v>8059</v>
      </c>
      <c r="C1486" s="4" t="s">
        <v>8060</v>
      </c>
      <c r="D1486" s="5" t="s">
        <v>8061</v>
      </c>
      <c r="E1486" s="4" t="s">
        <v>5</v>
      </c>
      <c r="F1486" s="4" t="s">
        <v>70</v>
      </c>
      <c r="H1486" s="4" t="s">
        <v>8640</v>
      </c>
      <c r="I1486" s="4" t="s">
        <v>8641</v>
      </c>
      <c r="J1486" s="6" t="s">
        <v>8642</v>
      </c>
      <c r="K1486" s="7" t="str">
        <f>HYPERLINK("https://drive.google.com/file/d/1Q_HdiqVARnGIKKqysv8iFPYtnlho_nGF/view?usp=drivesdk","Abd. Muin, SP")</f>
        <v>Abd. Muin, SP</v>
      </c>
      <c r="L1486" s="4" t="s">
        <v>8643</v>
      </c>
    </row>
    <row r="1487">
      <c r="A1487" s="3">
        <v>44446.44529909722</v>
      </c>
      <c r="B1487" s="4" t="s">
        <v>8644</v>
      </c>
      <c r="C1487" s="4" t="s">
        <v>8645</v>
      </c>
      <c r="D1487" s="5" t="s">
        <v>8646</v>
      </c>
      <c r="E1487" s="4" t="s">
        <v>5</v>
      </c>
      <c r="F1487" s="4" t="s">
        <v>70</v>
      </c>
      <c r="I1487" s="4" t="s">
        <v>8647</v>
      </c>
      <c r="J1487" s="6" t="s">
        <v>8648</v>
      </c>
      <c r="K1487" s="7" t="str">
        <f>HYPERLINK("https://drive.google.com/file/d/1B1BP0vHEGVneAK_aNnESZabCOf8Ecq9u/view?usp=drivesdk","Hadi Makrum, SP.")</f>
        <v>Hadi Makrum, SP.</v>
      </c>
      <c r="L1487" s="4" t="s">
        <v>8643</v>
      </c>
    </row>
    <row r="1488">
      <c r="A1488" s="3">
        <v>44446.44533520834</v>
      </c>
      <c r="B1488" s="4" t="s">
        <v>8649</v>
      </c>
      <c r="C1488" s="4" t="s">
        <v>8650</v>
      </c>
      <c r="D1488" s="5" t="s">
        <v>8651</v>
      </c>
      <c r="E1488" s="4" t="s">
        <v>5</v>
      </c>
      <c r="F1488" s="4" t="s">
        <v>70</v>
      </c>
      <c r="H1488" s="4" t="s">
        <v>1035</v>
      </c>
      <c r="I1488" s="4" t="s">
        <v>8652</v>
      </c>
      <c r="J1488" s="6" t="s">
        <v>8653</v>
      </c>
      <c r="K1488" s="7" t="str">
        <f>HYPERLINK("https://drive.google.com/file/d/1UJre3bHe9e4DWWEOkRaWr9GRHIPPrWXY/view?usp=drivesdk","TAUFIK ATMAJJA")</f>
        <v>TAUFIK ATMAJJA</v>
      </c>
      <c r="L1488" s="4" t="s">
        <v>8654</v>
      </c>
    </row>
    <row r="1489">
      <c r="A1489" s="3">
        <v>44446.445489895836</v>
      </c>
      <c r="B1489" s="4" t="s">
        <v>8655</v>
      </c>
      <c r="C1489" s="4" t="s">
        <v>8656</v>
      </c>
      <c r="D1489" s="5" t="s">
        <v>8657</v>
      </c>
      <c r="E1489" s="4" t="s">
        <v>5</v>
      </c>
      <c r="F1489" s="4" t="s">
        <v>70</v>
      </c>
      <c r="H1489" s="4" t="s">
        <v>8658</v>
      </c>
      <c r="I1489" s="4" t="s">
        <v>8659</v>
      </c>
      <c r="J1489" s="6" t="s">
        <v>8660</v>
      </c>
      <c r="K1489" s="7" t="str">
        <f>HYPERLINK("https://drive.google.com/file/d/13ofc0i9nYKsfg2ELFVTvXivvq5UsGLNk/view?usp=drivesdk","vista armilia octarina siswoyo, S.P")</f>
        <v>vista armilia octarina siswoyo, S.P</v>
      </c>
      <c r="L1489" s="4" t="s">
        <v>8643</v>
      </c>
    </row>
    <row r="1490">
      <c r="A1490" s="3">
        <v>44446.44553950231</v>
      </c>
      <c r="B1490" s="4" t="s">
        <v>8661</v>
      </c>
      <c r="C1490" s="4" t="s">
        <v>8662</v>
      </c>
      <c r="D1490" s="5" t="s">
        <v>7751</v>
      </c>
      <c r="E1490" s="4" t="s">
        <v>5</v>
      </c>
      <c r="F1490" s="4" t="s">
        <v>2973</v>
      </c>
      <c r="H1490" s="4" t="s">
        <v>7753</v>
      </c>
      <c r="I1490" s="4" t="s">
        <v>8663</v>
      </c>
      <c r="J1490" s="6" t="s">
        <v>8664</v>
      </c>
      <c r="K1490" s="7" t="str">
        <f>HYPERLINK("https://drive.google.com/file/d/1OLyRDGqWuXo7wyKdUPgh2g7EBPcV8hzG/view?usp=drivesdk","Dadang Sofian Rahmat")</f>
        <v>Dadang Sofian Rahmat</v>
      </c>
      <c r="L1490" s="4" t="s">
        <v>8643</v>
      </c>
    </row>
    <row r="1491">
      <c r="A1491" s="3">
        <v>44446.44556931713</v>
      </c>
      <c r="B1491" s="4" t="s">
        <v>8665</v>
      </c>
      <c r="C1491" s="4" t="s">
        <v>8666</v>
      </c>
      <c r="D1491" s="5" t="s">
        <v>8667</v>
      </c>
      <c r="E1491" s="4" t="s">
        <v>6</v>
      </c>
      <c r="F1491" s="4" t="s">
        <v>55</v>
      </c>
      <c r="H1491" s="4" t="s">
        <v>8668</v>
      </c>
      <c r="I1491" s="4" t="s">
        <v>8669</v>
      </c>
      <c r="J1491" s="6" t="s">
        <v>8670</v>
      </c>
      <c r="K1491" s="7" t="str">
        <f>HYPERLINK("https://drive.google.com/file/d/1_dLpHCIMyoM-QzgPAlm42wmh0mEGHbpi/view?usp=drivesdk","Sri Hajriani AR")</f>
        <v>Sri Hajriani AR</v>
      </c>
      <c r="L1491" s="4" t="s">
        <v>8654</v>
      </c>
    </row>
    <row r="1492">
      <c r="A1492" s="3">
        <v>44446.44570523148</v>
      </c>
      <c r="B1492" s="4" t="s">
        <v>8671</v>
      </c>
      <c r="C1492" s="4" t="s">
        <v>8672</v>
      </c>
      <c r="D1492" s="5" t="s">
        <v>8673</v>
      </c>
      <c r="E1492" s="4" t="s">
        <v>5</v>
      </c>
      <c r="F1492" s="4" t="s">
        <v>70</v>
      </c>
      <c r="H1492" s="4" t="s">
        <v>48</v>
      </c>
      <c r="I1492" s="4" t="s">
        <v>8674</v>
      </c>
      <c r="J1492" s="6" t="s">
        <v>8675</v>
      </c>
      <c r="K1492" s="7" t="str">
        <f>HYPERLINK("https://drive.google.com/file/d/1KZcQibFG921I138k3rffJR0KTeCJwcjJ/view?usp=drivesdk","Eko ari cahyono")</f>
        <v>Eko ari cahyono</v>
      </c>
      <c r="L1492" s="4" t="s">
        <v>8654</v>
      </c>
    </row>
    <row r="1493">
      <c r="A1493" s="3">
        <v>44446.44593004629</v>
      </c>
      <c r="B1493" s="4" t="s">
        <v>8676</v>
      </c>
      <c r="C1493" s="4" t="s">
        <v>8677</v>
      </c>
      <c r="D1493" s="5" t="s">
        <v>8678</v>
      </c>
      <c r="E1493" s="4" t="s">
        <v>6</v>
      </c>
      <c r="G1493" s="4" t="s">
        <v>8679</v>
      </c>
      <c r="H1493" s="4" t="s">
        <v>1741</v>
      </c>
      <c r="I1493" s="4" t="s">
        <v>8680</v>
      </c>
      <c r="J1493" s="6" t="s">
        <v>8681</v>
      </c>
      <c r="K1493" s="7" t="str">
        <f>HYPERLINK("https://drive.google.com/file/d/19apLL5fcJNrhBC38L7K-zNM1WRTqtAIA/view?usp=drivesdk","Zulipah Mahdalena, SP. MP")</f>
        <v>Zulipah Mahdalena, SP. MP</v>
      </c>
      <c r="L1493" s="4" t="s">
        <v>8654</v>
      </c>
    </row>
    <row r="1494">
      <c r="A1494" s="3">
        <v>44446.44605111111</v>
      </c>
      <c r="B1494" s="4" t="s">
        <v>8682</v>
      </c>
      <c r="C1494" s="4" t="s">
        <v>8683</v>
      </c>
      <c r="D1494" s="5" t="s">
        <v>8684</v>
      </c>
      <c r="E1494" s="4" t="s">
        <v>6</v>
      </c>
      <c r="F1494" s="4" t="s">
        <v>92</v>
      </c>
      <c r="G1494" s="4" t="s">
        <v>92</v>
      </c>
      <c r="H1494" s="4" t="s">
        <v>8685</v>
      </c>
      <c r="I1494" s="4" t="s">
        <v>8686</v>
      </c>
      <c r="J1494" s="6" t="s">
        <v>8687</v>
      </c>
      <c r="K1494" s="7" t="str">
        <f>HYPERLINK("https://drive.google.com/file/d/1ox92_KSttzKP6BUOOyMhkg9plK5Myce5/view?usp=drivesdk","NOVAN EKO PURWANTO, S.Pd")</f>
        <v>NOVAN EKO PURWANTO, S.Pd</v>
      </c>
      <c r="L1494" s="4" t="s">
        <v>8654</v>
      </c>
    </row>
    <row r="1495">
      <c r="A1495" s="3">
        <v>44446.446334050925</v>
      </c>
      <c r="B1495" s="4" t="s">
        <v>8688</v>
      </c>
      <c r="C1495" s="4" t="s">
        <v>8689</v>
      </c>
      <c r="D1495" s="5" t="s">
        <v>8690</v>
      </c>
      <c r="E1495" s="4" t="s">
        <v>5</v>
      </c>
      <c r="F1495" s="4" t="s">
        <v>70</v>
      </c>
      <c r="H1495" s="4" t="s">
        <v>8691</v>
      </c>
      <c r="I1495" s="4" t="s">
        <v>8692</v>
      </c>
      <c r="J1495" s="6" t="s">
        <v>8693</v>
      </c>
      <c r="K1495" s="7" t="str">
        <f>HYPERLINK("https://drive.google.com/file/d/1KSwTGxAaNvlK-rW8kfYXW8e4gFVmHFps/view?usp=drivesdk","Joko Prastowo, S.Pt")</f>
        <v>Joko Prastowo, S.Pt</v>
      </c>
      <c r="L1495" s="4" t="s">
        <v>8694</v>
      </c>
    </row>
    <row r="1496">
      <c r="A1496" s="3">
        <v>44446.446336504625</v>
      </c>
      <c r="B1496" s="4" t="s">
        <v>8695</v>
      </c>
      <c r="C1496" s="4" t="s">
        <v>8696</v>
      </c>
      <c r="D1496" s="5" t="s">
        <v>8697</v>
      </c>
      <c r="E1496" s="4" t="s">
        <v>6</v>
      </c>
      <c r="G1496" s="4" t="s">
        <v>122</v>
      </c>
      <c r="H1496" s="4" t="s">
        <v>222</v>
      </c>
      <c r="I1496" s="4" t="s">
        <v>8698</v>
      </c>
      <c r="J1496" s="6" t="s">
        <v>8699</v>
      </c>
      <c r="K1496" s="7" t="str">
        <f>HYPERLINK("https://drive.google.com/file/d/1CNK8Y1uO6P6cggLweeLNcEr65VqrQsR0/view?usp=drivesdk","SINTIA HANUM INDRI LISTIANI")</f>
        <v>SINTIA HANUM INDRI LISTIANI</v>
      </c>
      <c r="L1496" s="4" t="s">
        <v>8694</v>
      </c>
    </row>
    <row r="1497">
      <c r="A1497" s="3">
        <v>44446.4464053125</v>
      </c>
      <c r="B1497" s="4" t="s">
        <v>8700</v>
      </c>
      <c r="C1497" s="4" t="s">
        <v>8701</v>
      </c>
      <c r="D1497" s="5" t="s">
        <v>8702</v>
      </c>
      <c r="E1497" s="4" t="s">
        <v>5</v>
      </c>
      <c r="F1497" s="4" t="s">
        <v>70</v>
      </c>
      <c r="H1497" s="4" t="s">
        <v>8703</v>
      </c>
      <c r="I1497" s="4" t="s">
        <v>8704</v>
      </c>
      <c r="J1497" s="6" t="s">
        <v>8705</v>
      </c>
      <c r="K1497" s="7" t="str">
        <f>HYPERLINK("https://drive.google.com/file/d/1CTi0GcxKDZht3-rr-JynXOaMFraIOGp1/view?usp=drivesdk","JUANDI, SST")</f>
        <v>JUANDI, SST</v>
      </c>
      <c r="L1497" s="4" t="s">
        <v>8694</v>
      </c>
    </row>
    <row r="1498">
      <c r="A1498" s="3">
        <v>44446.44648883102</v>
      </c>
      <c r="B1498" s="4" t="s">
        <v>8706</v>
      </c>
      <c r="C1498" s="4" t="s">
        <v>8707</v>
      </c>
      <c r="D1498" s="4" t="s">
        <v>8708</v>
      </c>
      <c r="E1498" s="4" t="s">
        <v>5</v>
      </c>
      <c r="F1498" s="4" t="s">
        <v>70</v>
      </c>
      <c r="H1498" s="4" t="s">
        <v>8709</v>
      </c>
      <c r="I1498" s="4" t="s">
        <v>8710</v>
      </c>
      <c r="J1498" s="6" t="s">
        <v>8711</v>
      </c>
      <c r="K1498" s="7" t="str">
        <f>HYPERLINK("https://drive.google.com/file/d/1Tfb0hfaD-AzgCc78zvE-3ijxhqGxRjXT/view?usp=drivesdk","LAELI RAKHMAWATI, S. TP")</f>
        <v>LAELI RAKHMAWATI, S. TP</v>
      </c>
      <c r="L1498" s="4" t="s">
        <v>8694</v>
      </c>
    </row>
    <row r="1499">
      <c r="A1499" s="3">
        <v>44446.44662427083</v>
      </c>
      <c r="B1499" s="4" t="s">
        <v>8712</v>
      </c>
      <c r="C1499" s="4" t="s">
        <v>8713</v>
      </c>
      <c r="D1499" s="5" t="s">
        <v>8714</v>
      </c>
      <c r="E1499" s="4" t="s">
        <v>5</v>
      </c>
      <c r="H1499" s="4" t="s">
        <v>297</v>
      </c>
      <c r="I1499" s="4" t="s">
        <v>8715</v>
      </c>
      <c r="J1499" s="6" t="s">
        <v>8716</v>
      </c>
      <c r="K1499" s="7" t="str">
        <f>HYPERLINK("https://drive.google.com/file/d/1m4UyEN8GfW50ppczpWYiTdV4e92t3Vn8/view?usp=drivesdk","Ir. Maliawan Yudaasmara, MMA")</f>
        <v>Ir. Maliawan Yudaasmara, MMA</v>
      </c>
      <c r="L1499" s="4" t="s">
        <v>8694</v>
      </c>
    </row>
    <row r="1500">
      <c r="A1500" s="3">
        <v>44446.44688135417</v>
      </c>
      <c r="B1500" s="4" t="s">
        <v>8717</v>
      </c>
      <c r="C1500" s="4" t="s">
        <v>8718</v>
      </c>
      <c r="D1500" s="4" t="s">
        <v>8719</v>
      </c>
      <c r="E1500" s="4" t="s">
        <v>5</v>
      </c>
      <c r="F1500" s="4" t="s">
        <v>1272</v>
      </c>
      <c r="I1500" s="4" t="s">
        <v>8720</v>
      </c>
      <c r="J1500" s="6" t="s">
        <v>8721</v>
      </c>
      <c r="K1500" s="7" t="str">
        <f>HYPERLINK("https://drive.google.com/file/d/1VbWoO7WlDEMeoedkvt-YVUGoRuCp2fEg/view?usp=drivesdk","Titin Purnam.SP. M.Si")</f>
        <v>Titin Purnam.SP. M.Si</v>
      </c>
      <c r="L1500" s="4" t="s">
        <v>8694</v>
      </c>
    </row>
    <row r="1501">
      <c r="A1501" s="3">
        <v>44446.446944247684</v>
      </c>
      <c r="B1501" s="4" t="s">
        <v>8722</v>
      </c>
      <c r="C1501" s="4" t="s">
        <v>8723</v>
      </c>
      <c r="D1501" s="5" t="s">
        <v>8724</v>
      </c>
      <c r="E1501" s="4" t="s">
        <v>5</v>
      </c>
      <c r="F1501" s="4" t="s">
        <v>70</v>
      </c>
      <c r="H1501" s="4" t="s">
        <v>1358</v>
      </c>
      <c r="I1501" s="4" t="s">
        <v>8725</v>
      </c>
      <c r="J1501" s="6" t="s">
        <v>8726</v>
      </c>
      <c r="K1501" s="7" t="str">
        <f>HYPERLINK("https://drive.google.com/file/d/14vPIMSxsmzNM0aIJ9z3igqGLA6SbMf-y/view?usp=drivesdk","HARI BUDIYANTO.SP")</f>
        <v>HARI BUDIYANTO.SP</v>
      </c>
      <c r="L1501" s="4" t="s">
        <v>8694</v>
      </c>
    </row>
    <row r="1502">
      <c r="A1502" s="3">
        <v>44446.44724983796</v>
      </c>
      <c r="B1502" s="4" t="s">
        <v>8727</v>
      </c>
      <c r="C1502" s="4" t="s">
        <v>8728</v>
      </c>
      <c r="D1502" s="5" t="s">
        <v>8729</v>
      </c>
      <c r="E1502" s="4" t="s">
        <v>6</v>
      </c>
      <c r="G1502" s="4" t="s">
        <v>122</v>
      </c>
      <c r="H1502" s="4" t="s">
        <v>222</v>
      </c>
      <c r="I1502" s="4" t="s">
        <v>8730</v>
      </c>
      <c r="J1502" s="6" t="s">
        <v>8731</v>
      </c>
      <c r="K1502" s="7" t="str">
        <f>HYPERLINK("https://drive.google.com/file/d/1s1olgwRMaFEbVSIhLvq-rBQEd14TzJVa/view?usp=drivesdk","DIAN ISDIANA")</f>
        <v>DIAN ISDIANA</v>
      </c>
      <c r="L1502" s="4" t="s">
        <v>8732</v>
      </c>
    </row>
    <row r="1503">
      <c r="A1503" s="3">
        <v>44446.44725431713</v>
      </c>
      <c r="B1503" s="4" t="s">
        <v>5636</v>
      </c>
      <c r="C1503" s="4" t="s">
        <v>5637</v>
      </c>
      <c r="D1503" s="5" t="s">
        <v>5638</v>
      </c>
      <c r="E1503" s="4" t="s">
        <v>6</v>
      </c>
      <c r="G1503" s="4" t="s">
        <v>92</v>
      </c>
      <c r="H1503" s="4" t="s">
        <v>8733</v>
      </c>
      <c r="I1503" s="4" t="s">
        <v>8734</v>
      </c>
      <c r="J1503" s="6" t="s">
        <v>8735</v>
      </c>
      <c r="K1503" s="7" t="str">
        <f>HYPERLINK("https://drive.google.com/file/d/1fs0lRXVs7U5xuTzGD_x8eUzmMkXvVNs8/view?usp=drivesdk","GONDO SUWARNO")</f>
        <v>GONDO SUWARNO</v>
      </c>
      <c r="L1503" s="4" t="s">
        <v>8732</v>
      </c>
    </row>
    <row r="1504">
      <c r="A1504" s="3">
        <v>44446.44731280093</v>
      </c>
      <c r="B1504" s="4" t="s">
        <v>8736</v>
      </c>
      <c r="C1504" s="4" t="s">
        <v>5988</v>
      </c>
      <c r="D1504" s="5" t="s">
        <v>5989</v>
      </c>
      <c r="E1504" s="4" t="s">
        <v>5</v>
      </c>
      <c r="F1504" s="4" t="s">
        <v>2660</v>
      </c>
      <c r="H1504" s="4" t="s">
        <v>48</v>
      </c>
      <c r="I1504" s="4" t="s">
        <v>8737</v>
      </c>
      <c r="J1504" s="6" t="s">
        <v>8738</v>
      </c>
      <c r="K1504" s="7" t="str">
        <f>HYPERLINK("https://drive.google.com/file/d/1d3UQS2GUY1reeue5Ez38SDEaFw40ALYz/view?usp=drivesdk","KRISMAN LAMEANDA, S.Pd")</f>
        <v>KRISMAN LAMEANDA, S.Pd</v>
      </c>
      <c r="L1504" s="4" t="s">
        <v>8732</v>
      </c>
    </row>
    <row r="1505">
      <c r="A1505" s="3">
        <v>44446.44735886574</v>
      </c>
      <c r="B1505" s="4" t="s">
        <v>8739</v>
      </c>
      <c r="C1505" s="4" t="s">
        <v>8740</v>
      </c>
      <c r="D1505" s="5" t="s">
        <v>8741</v>
      </c>
      <c r="E1505" s="4" t="s">
        <v>6</v>
      </c>
      <c r="G1505" s="4" t="s">
        <v>92</v>
      </c>
      <c r="H1505" s="4" t="s">
        <v>8742</v>
      </c>
      <c r="I1505" s="4" t="s">
        <v>8743</v>
      </c>
      <c r="J1505" s="6" t="s">
        <v>8744</v>
      </c>
      <c r="K1505" s="7" t="str">
        <f>HYPERLINK("https://drive.google.com/file/d/17l-dQL2zszBmtdmJGx5rhrXJu-Hkx9X1/view?usp=drivesdk","ROBIYULLAH")</f>
        <v>ROBIYULLAH</v>
      </c>
      <c r="L1505" s="4" t="s">
        <v>8732</v>
      </c>
    </row>
    <row r="1506">
      <c r="A1506" s="3">
        <v>44446.447501319446</v>
      </c>
      <c r="B1506" s="4" t="s">
        <v>8745</v>
      </c>
      <c r="C1506" s="4" t="s">
        <v>8288</v>
      </c>
      <c r="D1506" s="5" t="s">
        <v>8746</v>
      </c>
      <c r="E1506" s="4" t="s">
        <v>6</v>
      </c>
      <c r="G1506" s="4" t="s">
        <v>92</v>
      </c>
      <c r="I1506" s="4" t="s">
        <v>8747</v>
      </c>
      <c r="J1506" s="6" t="s">
        <v>8748</v>
      </c>
      <c r="K1506" s="7" t="str">
        <f>HYPERLINK("https://drive.google.com/file/d/1uuEkceTB1jRXDFxOpkknNcDoKrzw92_-/view?usp=drivesdk","SHOHIBBUL FATAH")</f>
        <v>SHOHIBBUL FATAH</v>
      </c>
      <c r="L1506" s="4" t="s">
        <v>8732</v>
      </c>
    </row>
    <row r="1507">
      <c r="A1507" s="3">
        <v>44446.44754383102</v>
      </c>
      <c r="B1507" s="4" t="s">
        <v>8749</v>
      </c>
      <c r="C1507" s="4" t="s">
        <v>8750</v>
      </c>
      <c r="D1507" s="5" t="s">
        <v>8751</v>
      </c>
      <c r="E1507" s="4" t="s">
        <v>5</v>
      </c>
      <c r="F1507" s="4" t="s">
        <v>2660</v>
      </c>
      <c r="H1507" s="4" t="s">
        <v>5700</v>
      </c>
      <c r="I1507" s="4" t="s">
        <v>8752</v>
      </c>
      <c r="J1507" s="6" t="s">
        <v>8753</v>
      </c>
      <c r="K1507" s="7" t="str">
        <f>HYPERLINK("https://drive.google.com/file/d/1gJjgLujY6SwKl3jNvXwYU_ogMOXWJoYV/view?usp=drivesdk","Warsito")</f>
        <v>Warsito</v>
      </c>
      <c r="L1507" s="4" t="s">
        <v>8732</v>
      </c>
    </row>
    <row r="1508">
      <c r="A1508" s="3">
        <v>44446.44771633102</v>
      </c>
      <c r="B1508" s="4" t="s">
        <v>8754</v>
      </c>
      <c r="C1508" s="4" t="s">
        <v>8755</v>
      </c>
      <c r="D1508" s="4" t="s">
        <v>8756</v>
      </c>
      <c r="E1508" s="4" t="s">
        <v>5</v>
      </c>
      <c r="F1508" s="4" t="s">
        <v>70</v>
      </c>
      <c r="H1508" s="4" t="s">
        <v>6018</v>
      </c>
      <c r="I1508" s="4" t="s">
        <v>8757</v>
      </c>
      <c r="J1508" s="6" t="s">
        <v>8758</v>
      </c>
      <c r="K1508" s="7" t="str">
        <f>HYPERLINK("https://drive.google.com/file/d/1fK5-rO-HfqSRK75N5eVBhtun86doPJ78/view?usp=drivesdk","Buyung Safitra")</f>
        <v>Buyung Safitra</v>
      </c>
      <c r="L1508" s="4" t="s">
        <v>8732</v>
      </c>
    </row>
    <row r="1509">
      <c r="A1509" s="3">
        <v>44446.44781344908</v>
      </c>
      <c r="B1509" s="4" t="s">
        <v>8759</v>
      </c>
      <c r="C1509" s="4" t="s">
        <v>8760</v>
      </c>
      <c r="D1509" s="5" t="s">
        <v>8761</v>
      </c>
      <c r="E1509" s="4" t="s">
        <v>5</v>
      </c>
      <c r="F1509" s="4" t="s">
        <v>15</v>
      </c>
      <c r="H1509" s="4" t="s">
        <v>8762</v>
      </c>
      <c r="I1509" s="4" t="s">
        <v>8763</v>
      </c>
      <c r="J1509" s="6" t="s">
        <v>8764</v>
      </c>
      <c r="K1509" s="7" t="str">
        <f>HYPERLINK("https://drive.google.com/file/d/1wqdf5iZ8za2aCzlSUBAZIIk_lYXCE9SR/view?usp=drivesdk","Mursidin")</f>
        <v>Mursidin</v>
      </c>
      <c r="L1509" s="4" t="s">
        <v>8765</v>
      </c>
    </row>
    <row r="1510">
      <c r="A1510" s="3">
        <v>44446.4478772338</v>
      </c>
      <c r="B1510" s="4" t="s">
        <v>8766</v>
      </c>
      <c r="C1510" s="4" t="s">
        <v>8767</v>
      </c>
      <c r="D1510" s="5" t="s">
        <v>8768</v>
      </c>
      <c r="E1510" s="4" t="s">
        <v>6</v>
      </c>
      <c r="G1510" s="4" t="s">
        <v>92</v>
      </c>
      <c r="H1510" s="4" t="s">
        <v>8769</v>
      </c>
      <c r="I1510" s="4" t="s">
        <v>8770</v>
      </c>
      <c r="J1510" s="6" t="s">
        <v>8771</v>
      </c>
      <c r="K1510" s="7" t="str">
        <f>HYPERLINK("https://drive.google.com/file/d/1ZYpilqo2RQ2lNY7qwYXtaBasLFAKx-8k/view?usp=drivesdk","DWI TOTOK IRIANTO MM")</f>
        <v>DWI TOTOK IRIANTO MM</v>
      </c>
      <c r="L1510" s="4" t="s">
        <v>8765</v>
      </c>
    </row>
    <row r="1511">
      <c r="A1511" s="3">
        <v>44446.44790717593</v>
      </c>
      <c r="B1511" s="4" t="s">
        <v>8772</v>
      </c>
      <c r="C1511" s="4" t="s">
        <v>8773</v>
      </c>
      <c r="D1511" s="5" t="s">
        <v>8774</v>
      </c>
      <c r="E1511" s="4" t="s">
        <v>5</v>
      </c>
      <c r="F1511" s="4" t="s">
        <v>15</v>
      </c>
      <c r="H1511" s="4" t="s">
        <v>3061</v>
      </c>
      <c r="I1511" s="4" t="s">
        <v>8775</v>
      </c>
      <c r="J1511" s="6" t="s">
        <v>8776</v>
      </c>
      <c r="K1511" s="7" t="str">
        <f>HYPERLINK("https://drive.google.com/file/d/1TIvcpm16IDLt5pNQPb9l3FCTkMno-Kc0/view?usp=drivesdk","Desi Irawati, SP")</f>
        <v>Desi Irawati, SP</v>
      </c>
      <c r="L1511" s="4" t="s">
        <v>8765</v>
      </c>
    </row>
    <row r="1512">
      <c r="A1512" s="3">
        <v>44446.44801983796</v>
      </c>
      <c r="B1512" s="4" t="s">
        <v>8777</v>
      </c>
      <c r="C1512" s="4" t="s">
        <v>8778</v>
      </c>
      <c r="D1512" s="5" t="s">
        <v>8779</v>
      </c>
      <c r="E1512" s="4" t="s">
        <v>5</v>
      </c>
      <c r="F1512" s="4" t="s">
        <v>70</v>
      </c>
      <c r="H1512" s="4" t="s">
        <v>1177</v>
      </c>
      <c r="I1512" s="4" t="s">
        <v>8780</v>
      </c>
      <c r="J1512" s="6" t="s">
        <v>8781</v>
      </c>
      <c r="K1512" s="7" t="str">
        <f>HYPERLINK("https://drive.google.com/file/d/1qxd86G4PxmWAOpwF2S2Z0_Lw5yZ9VG9Z/view?usp=drivesdk","VENTY KURNIASARI, S.T.P")</f>
        <v>VENTY KURNIASARI, S.T.P</v>
      </c>
      <c r="L1512" s="4" t="s">
        <v>8765</v>
      </c>
    </row>
    <row r="1513">
      <c r="A1513" s="3">
        <v>44446.44814282407</v>
      </c>
      <c r="B1513" s="4" t="s">
        <v>8782</v>
      </c>
      <c r="C1513" s="4" t="s">
        <v>8783</v>
      </c>
      <c r="D1513" s="5" t="s">
        <v>8784</v>
      </c>
      <c r="E1513" s="4" t="s">
        <v>6</v>
      </c>
      <c r="G1513" s="4" t="s">
        <v>236</v>
      </c>
      <c r="H1513" s="4" t="s">
        <v>1177</v>
      </c>
      <c r="I1513" s="4" t="s">
        <v>8785</v>
      </c>
      <c r="J1513" s="6" t="s">
        <v>8786</v>
      </c>
      <c r="K1513" s="7" t="str">
        <f>HYPERLINK("https://drive.google.com/file/d/17Gn80Fb7gPWYQci1TG7G6_5wvqZRfSD4/view?usp=drivesdk","Wahyu Marmoyojati.ST")</f>
        <v>Wahyu Marmoyojati.ST</v>
      </c>
      <c r="L1513" s="4" t="s">
        <v>8765</v>
      </c>
    </row>
    <row r="1514">
      <c r="A1514" s="3">
        <v>44446.44818532407</v>
      </c>
      <c r="B1514" s="4" t="s">
        <v>8787</v>
      </c>
      <c r="C1514" s="4" t="s">
        <v>8788</v>
      </c>
      <c r="D1514" s="5" t="s">
        <v>8789</v>
      </c>
      <c r="E1514" s="4" t="s">
        <v>5</v>
      </c>
      <c r="F1514" s="4" t="s">
        <v>2215</v>
      </c>
      <c r="H1514" s="4" t="s">
        <v>48</v>
      </c>
      <c r="I1514" s="4" t="s">
        <v>8790</v>
      </c>
      <c r="J1514" s="6" t="s">
        <v>8791</v>
      </c>
      <c r="K1514" s="7" t="str">
        <f>HYPERLINK("https://drive.google.com/file/d/1mCpXOJOEyxDvWDWcwOEbR8IdiloS9U7x/view?usp=drivesdk","AZMI ASYIDDA MUSHOFFA")</f>
        <v>AZMI ASYIDDA MUSHOFFA</v>
      </c>
      <c r="L1514" s="4" t="s">
        <v>8765</v>
      </c>
    </row>
    <row r="1515">
      <c r="A1515" s="3">
        <v>44446.44833516204</v>
      </c>
      <c r="B1515" s="4" t="s">
        <v>8792</v>
      </c>
      <c r="C1515" s="4" t="s">
        <v>8793</v>
      </c>
      <c r="D1515" s="5" t="s">
        <v>8794</v>
      </c>
      <c r="E1515" s="4" t="s">
        <v>6</v>
      </c>
      <c r="G1515" s="4" t="s">
        <v>122</v>
      </c>
      <c r="H1515" s="4" t="s">
        <v>222</v>
      </c>
      <c r="I1515" s="4" t="s">
        <v>8795</v>
      </c>
      <c r="J1515" s="6" t="s">
        <v>8796</v>
      </c>
      <c r="K1515" s="7" t="str">
        <f>HYPERLINK("https://drive.google.com/file/d/19SLD4Havd6n_tt7aJegtZI6uz6vB8s9X/view?usp=drivesdk","MIRANDA AUDINA SARI")</f>
        <v>MIRANDA AUDINA SARI</v>
      </c>
      <c r="L1515" s="4" t="s">
        <v>8765</v>
      </c>
    </row>
    <row r="1516">
      <c r="A1516" s="3">
        <v>44446.44833655092</v>
      </c>
      <c r="B1516" s="4" t="s">
        <v>8797</v>
      </c>
      <c r="C1516" s="4" t="s">
        <v>8798</v>
      </c>
      <c r="D1516" s="5" t="s">
        <v>8799</v>
      </c>
      <c r="E1516" s="4" t="s">
        <v>5</v>
      </c>
      <c r="F1516" s="4" t="s">
        <v>70</v>
      </c>
      <c r="H1516" s="4" t="s">
        <v>8800</v>
      </c>
      <c r="I1516" s="4" t="s">
        <v>8801</v>
      </c>
      <c r="J1516" s="6" t="s">
        <v>8802</v>
      </c>
      <c r="K1516" s="7" t="str">
        <f>HYPERLINK("https://drive.google.com/file/d/1dusQy2a8ZkMeKlDVDmGebMQbGT6qJnoR/view?usp=drivesdk","AHMAD TSANI RISDIYAWAN")</f>
        <v>AHMAD TSANI RISDIYAWAN</v>
      </c>
      <c r="L1516" s="4" t="s">
        <v>8803</v>
      </c>
    </row>
    <row r="1517">
      <c r="A1517" s="3">
        <v>44446.448527581015</v>
      </c>
      <c r="B1517" s="4" t="s">
        <v>8804</v>
      </c>
      <c r="C1517" s="4" t="s">
        <v>8805</v>
      </c>
      <c r="D1517" s="5" t="s">
        <v>8806</v>
      </c>
      <c r="E1517" s="4" t="s">
        <v>5</v>
      </c>
      <c r="H1517" s="4" t="s">
        <v>8807</v>
      </c>
      <c r="I1517" s="4" t="s">
        <v>8808</v>
      </c>
      <c r="J1517" s="6" t="s">
        <v>8809</v>
      </c>
      <c r="K1517" s="7" t="str">
        <f>HYPERLINK("https://drive.google.com/file/d/18ID50Q2iZPXhx1Fkk7zIZq0h1ndK1FBB/view?usp=drivesdk","Retno Septina W")</f>
        <v>Retno Septina W</v>
      </c>
      <c r="L1517" s="4" t="s">
        <v>8803</v>
      </c>
    </row>
    <row r="1518">
      <c r="A1518" s="3">
        <v>44446.44876299769</v>
      </c>
      <c r="B1518" s="4" t="s">
        <v>8810</v>
      </c>
      <c r="C1518" s="4" t="s">
        <v>8811</v>
      </c>
      <c r="D1518" s="5" t="s">
        <v>8812</v>
      </c>
      <c r="E1518" s="4" t="s">
        <v>5</v>
      </c>
      <c r="F1518" s="4" t="s">
        <v>70</v>
      </c>
      <c r="H1518" s="4" t="s">
        <v>8813</v>
      </c>
      <c r="I1518" s="4" t="s">
        <v>8814</v>
      </c>
      <c r="J1518" s="6" t="s">
        <v>8815</v>
      </c>
      <c r="K1518" s="7" t="str">
        <f>HYPERLINK("https://drive.google.com/file/d/1bZFRdlwxQcGicTt9BikVEcIMSLxWgcEn/view?usp=drivesdk","HASRI")</f>
        <v>HASRI</v>
      </c>
      <c r="L1518" s="4" t="s">
        <v>8803</v>
      </c>
    </row>
    <row r="1519">
      <c r="A1519" s="3">
        <v>44446.4487728588</v>
      </c>
      <c r="B1519" s="4" t="s">
        <v>2582</v>
      </c>
      <c r="C1519" s="4" t="s">
        <v>2583</v>
      </c>
      <c r="D1519" s="5" t="s">
        <v>8816</v>
      </c>
      <c r="E1519" s="4" t="s">
        <v>5</v>
      </c>
      <c r="F1519" s="4" t="s">
        <v>8817</v>
      </c>
      <c r="H1519" s="4" t="s">
        <v>8818</v>
      </c>
      <c r="I1519" s="4" t="s">
        <v>8819</v>
      </c>
      <c r="J1519" s="6" t="s">
        <v>8820</v>
      </c>
      <c r="K1519" s="7" t="str">
        <f>HYPERLINK("https://drive.google.com/file/d/1epwD6R_K-m_xVOnLvfZLBPYt9NWPnxMu/view?usp=drivesdk","DENI NUGRAHA")</f>
        <v>DENI NUGRAHA</v>
      </c>
      <c r="L1519" s="4" t="s">
        <v>8803</v>
      </c>
    </row>
    <row r="1520">
      <c r="A1520" s="3">
        <v>44446.44881445602</v>
      </c>
      <c r="B1520" s="4" t="s">
        <v>8821</v>
      </c>
      <c r="C1520" s="4" t="s">
        <v>8822</v>
      </c>
      <c r="D1520" s="5" t="s">
        <v>8823</v>
      </c>
      <c r="E1520" s="4" t="s">
        <v>6</v>
      </c>
      <c r="F1520" s="4" t="s">
        <v>92</v>
      </c>
      <c r="G1520" s="4" t="s">
        <v>92</v>
      </c>
      <c r="H1520" s="4" t="s">
        <v>318</v>
      </c>
      <c r="I1520" s="4" t="s">
        <v>8824</v>
      </c>
      <c r="J1520" s="6" t="s">
        <v>8825</v>
      </c>
      <c r="K1520" s="7" t="str">
        <f>HYPERLINK("https://drive.google.com/file/d/1q05t-WQWcsiiP8XANiW6B_PmB55DUxuE/view?usp=drivesdk","Aripin yusuf")</f>
        <v>Aripin yusuf</v>
      </c>
      <c r="L1520" s="4" t="s">
        <v>8803</v>
      </c>
    </row>
    <row r="1521">
      <c r="A1521" s="3">
        <v>44446.448889861116</v>
      </c>
      <c r="B1521" s="4" t="s">
        <v>8826</v>
      </c>
      <c r="C1521" s="4" t="s">
        <v>8827</v>
      </c>
      <c r="D1521" s="5" t="s">
        <v>8828</v>
      </c>
      <c r="E1521" s="4" t="s">
        <v>6</v>
      </c>
      <c r="F1521" s="4" t="s">
        <v>70</v>
      </c>
      <c r="H1521" s="4" t="s">
        <v>8829</v>
      </c>
      <c r="I1521" s="4" t="s">
        <v>8830</v>
      </c>
      <c r="J1521" s="6" t="s">
        <v>8831</v>
      </c>
      <c r="K1521" s="7" t="str">
        <f>HYPERLINK("https://drive.google.com/file/d/1aJXLiqZwf_TX9-n09Na0KkmFdRy43xPi/view?usp=drivesdk","RITA HARTATY SP")</f>
        <v>RITA HARTATY SP</v>
      </c>
      <c r="L1521" s="4" t="s">
        <v>8803</v>
      </c>
    </row>
    <row r="1522">
      <c r="A1522" s="3">
        <v>44446.448892534725</v>
      </c>
      <c r="B1522" s="4" t="s">
        <v>8233</v>
      </c>
      <c r="C1522" s="4" t="s">
        <v>8234</v>
      </c>
      <c r="D1522" s="5" t="s">
        <v>8235</v>
      </c>
      <c r="E1522" s="4" t="s">
        <v>5</v>
      </c>
      <c r="F1522" s="4" t="s">
        <v>15</v>
      </c>
      <c r="G1522" s="4" t="s">
        <v>122</v>
      </c>
      <c r="H1522" s="4" t="s">
        <v>1035</v>
      </c>
      <c r="I1522" s="4" t="s">
        <v>8832</v>
      </c>
      <c r="J1522" s="6" t="s">
        <v>8833</v>
      </c>
      <c r="K1522" s="7" t="str">
        <f>HYPERLINK("https://drive.google.com/file/d/1kzjiFf_e38oRuqIcQWneNOTyF9edCqaW/view?usp=drivesdk","Ahmad Dani")</f>
        <v>Ahmad Dani</v>
      </c>
      <c r="L1522" s="4" t="s">
        <v>8803</v>
      </c>
    </row>
    <row r="1523">
      <c r="A1523" s="3">
        <v>44446.44903746528</v>
      </c>
      <c r="B1523" s="4" t="s">
        <v>6118</v>
      </c>
      <c r="C1523" s="4" t="s">
        <v>6119</v>
      </c>
      <c r="D1523" s="5" t="s">
        <v>6120</v>
      </c>
      <c r="E1523" s="4" t="s">
        <v>5</v>
      </c>
      <c r="F1523" s="4" t="s">
        <v>5</v>
      </c>
      <c r="H1523" s="4" t="s">
        <v>437</v>
      </c>
      <c r="I1523" s="4" t="s">
        <v>8834</v>
      </c>
      <c r="J1523" s="6" t="s">
        <v>8835</v>
      </c>
      <c r="K1523" s="7" t="str">
        <f>HYPERLINK("https://drive.google.com/file/d/1Jr_8xTw5EA4sQTW60r3XQLtuP9sAuZMj/view?usp=drivesdk","Masrin M. Mahani, SPt")</f>
        <v>Masrin M. Mahani, SPt</v>
      </c>
      <c r="L1523" s="4" t="s">
        <v>8803</v>
      </c>
    </row>
    <row r="1524">
      <c r="A1524" s="3">
        <v>44446.44922126157</v>
      </c>
      <c r="B1524" s="4" t="s">
        <v>8836</v>
      </c>
      <c r="C1524" s="4" t="s">
        <v>7131</v>
      </c>
      <c r="D1524" s="5" t="s">
        <v>7132</v>
      </c>
      <c r="E1524" s="4" t="s">
        <v>6</v>
      </c>
      <c r="G1524" s="4" t="s">
        <v>7264</v>
      </c>
      <c r="H1524" s="4" t="s">
        <v>166</v>
      </c>
      <c r="I1524" s="4" t="s">
        <v>8837</v>
      </c>
      <c r="J1524" s="6" t="s">
        <v>8838</v>
      </c>
      <c r="K1524" s="7" t="str">
        <f>HYPERLINK("https://drive.google.com/file/d/1RzuRrk4nuMLdSMD7eZEY5n3hlHu36m5V/view?usp=drivesdk","SIMPANI HALAWA")</f>
        <v>SIMPANI HALAWA</v>
      </c>
      <c r="L1524" s="4" t="s">
        <v>8839</v>
      </c>
    </row>
    <row r="1525">
      <c r="A1525" s="3">
        <v>44446.44952512732</v>
      </c>
      <c r="B1525" s="4" t="s">
        <v>8840</v>
      </c>
      <c r="C1525" s="4" t="s">
        <v>8841</v>
      </c>
      <c r="D1525" s="5" t="s">
        <v>8842</v>
      </c>
      <c r="E1525" s="4" t="s">
        <v>5</v>
      </c>
      <c r="F1525" s="4" t="s">
        <v>15</v>
      </c>
      <c r="H1525" s="4" t="s">
        <v>8843</v>
      </c>
      <c r="I1525" s="4" t="s">
        <v>8844</v>
      </c>
      <c r="J1525" s="6" t="s">
        <v>8845</v>
      </c>
      <c r="K1525" s="7" t="str">
        <f>HYPERLINK("https://drive.google.com/file/d/1pQH1eywaKh128S3xp-WcDvi3Yf0do69g/view?usp=drivesdk","Dra. Novianti")</f>
        <v>Dra. Novianti</v>
      </c>
      <c r="L1525" s="4" t="s">
        <v>8839</v>
      </c>
    </row>
    <row r="1526">
      <c r="A1526" s="3">
        <v>44446.4495571875</v>
      </c>
      <c r="B1526" s="4" t="s">
        <v>8846</v>
      </c>
      <c r="C1526" s="4" t="s">
        <v>8847</v>
      </c>
      <c r="D1526" s="5" t="s">
        <v>8848</v>
      </c>
      <c r="E1526" s="4" t="s">
        <v>6</v>
      </c>
      <c r="G1526" s="4" t="s">
        <v>8849</v>
      </c>
      <c r="H1526" s="4" t="s">
        <v>8850</v>
      </c>
      <c r="I1526" s="4" t="s">
        <v>8851</v>
      </c>
      <c r="J1526" s="6" t="s">
        <v>8852</v>
      </c>
      <c r="K1526" s="7" t="str">
        <f>HYPERLINK("https://drive.google.com/file/d/17GsdX9ouTFkJISx9RoPMKff8ExZllG3B/view?usp=drivesdk","Syaban Lubis")</f>
        <v>Syaban Lubis</v>
      </c>
      <c r="L1526" s="4" t="s">
        <v>8853</v>
      </c>
    </row>
    <row r="1527">
      <c r="A1527" s="3">
        <v>44446.44956439815</v>
      </c>
      <c r="B1527" s="4" t="s">
        <v>8854</v>
      </c>
      <c r="C1527" s="4" t="s">
        <v>8855</v>
      </c>
      <c r="D1527" s="5" t="s">
        <v>8856</v>
      </c>
      <c r="E1527" s="4" t="s">
        <v>5</v>
      </c>
      <c r="F1527" s="4" t="s">
        <v>2293</v>
      </c>
      <c r="H1527" s="4" t="s">
        <v>8857</v>
      </c>
      <c r="I1527" s="4" t="s">
        <v>8858</v>
      </c>
      <c r="J1527" s="6" t="s">
        <v>8859</v>
      </c>
      <c r="K1527" s="7" t="str">
        <f>HYPERLINK("https://drive.google.com/file/d/1VtPRqRxgvlwVaU1jwjNiQKCVsXSTcca-/view?usp=drivesdk","ILHAMI,  S.Hut,. MM")</f>
        <v>ILHAMI,  S.Hut,. MM</v>
      </c>
      <c r="L1527" s="4" t="s">
        <v>8853</v>
      </c>
    </row>
    <row r="1528">
      <c r="A1528" s="3">
        <v>44446.44956565972</v>
      </c>
      <c r="B1528" s="4" t="s">
        <v>8860</v>
      </c>
      <c r="C1528" s="4" t="s">
        <v>8827</v>
      </c>
      <c r="D1528" s="5" t="s">
        <v>8861</v>
      </c>
      <c r="E1528" s="4" t="s">
        <v>6</v>
      </c>
      <c r="H1528" s="4" t="s">
        <v>8862</v>
      </c>
      <c r="I1528" s="4" t="s">
        <v>8863</v>
      </c>
      <c r="J1528" s="6" t="s">
        <v>8864</v>
      </c>
      <c r="K1528" s="7" t="str">
        <f>HYPERLINK("https://drive.google.com/file/d/1NRR6RzTJT8DrNd0EwF9laP8VPpuhOQQT/view?usp=drivesdk","MUHAMMAD RIFAI")</f>
        <v>MUHAMMAD RIFAI</v>
      </c>
      <c r="L1528" s="4" t="s">
        <v>8853</v>
      </c>
    </row>
    <row r="1529">
      <c r="A1529" s="3">
        <v>44446.44961159722</v>
      </c>
      <c r="B1529" s="4" t="s">
        <v>8865</v>
      </c>
      <c r="C1529" s="4" t="s">
        <v>8866</v>
      </c>
      <c r="D1529" s="5" t="s">
        <v>8867</v>
      </c>
      <c r="E1529" s="4" t="s">
        <v>5</v>
      </c>
      <c r="F1529" s="4" t="s">
        <v>8868</v>
      </c>
      <c r="H1529" s="4" t="s">
        <v>1035</v>
      </c>
      <c r="I1529" s="4" t="s">
        <v>8869</v>
      </c>
      <c r="J1529" s="6" t="s">
        <v>8870</v>
      </c>
      <c r="K1529" s="7" t="str">
        <f>HYPERLINK("https://drive.google.com/file/d/1MthVtu3g9Av7EgsqUqotLF5bwPDc6fuq/view?usp=drivesdk","Edwin Pradipta")</f>
        <v>Edwin Pradipta</v>
      </c>
      <c r="L1529" s="4" t="s">
        <v>8839</v>
      </c>
    </row>
    <row r="1530">
      <c r="A1530" s="3">
        <v>44446.44966453704</v>
      </c>
      <c r="B1530" s="4" t="s">
        <v>8871</v>
      </c>
      <c r="C1530" s="4" t="s">
        <v>8872</v>
      </c>
      <c r="D1530" s="5" t="s">
        <v>8873</v>
      </c>
      <c r="E1530" s="4" t="s">
        <v>6</v>
      </c>
      <c r="G1530" s="4" t="s">
        <v>122</v>
      </c>
      <c r="H1530" s="4" t="s">
        <v>222</v>
      </c>
      <c r="I1530" s="4" t="s">
        <v>8874</v>
      </c>
      <c r="J1530" s="6" t="s">
        <v>8875</v>
      </c>
      <c r="K1530" s="7" t="str">
        <f>HYPERLINK("https://drive.google.com/file/d/1jalsdd8ukMAw5j4V_iiWqeWH7b7T1sk3/view?usp=drivesdk","SITI FATIMAH")</f>
        <v>SITI FATIMAH</v>
      </c>
      <c r="L1530" s="4" t="s">
        <v>8839</v>
      </c>
    </row>
    <row r="1531">
      <c r="A1531" s="3">
        <v>44446.44988086805</v>
      </c>
      <c r="B1531" s="4" t="s">
        <v>8876</v>
      </c>
      <c r="C1531" s="4" t="s">
        <v>8877</v>
      </c>
      <c r="D1531" s="5" t="s">
        <v>8878</v>
      </c>
      <c r="E1531" s="4" t="s">
        <v>5</v>
      </c>
      <c r="F1531" s="4" t="s">
        <v>70</v>
      </c>
      <c r="H1531" s="4" t="s">
        <v>7553</v>
      </c>
      <c r="I1531" s="4" t="s">
        <v>8879</v>
      </c>
      <c r="J1531" s="6" t="s">
        <v>8880</v>
      </c>
      <c r="K1531" s="7" t="str">
        <f>HYPERLINK("https://drive.google.com/file/d/1aktd9AXD-CIWolz37VKFiTEXGMP-Kl4n/view?usp=drivesdk","siti jaziroh")</f>
        <v>siti jaziroh</v>
      </c>
      <c r="L1531" s="4" t="s">
        <v>8853</v>
      </c>
    </row>
    <row r="1532">
      <c r="A1532" s="3">
        <v>44446.450208194445</v>
      </c>
      <c r="B1532" s="4" t="s">
        <v>8881</v>
      </c>
      <c r="C1532" s="4" t="s">
        <v>8882</v>
      </c>
      <c r="D1532" s="5" t="s">
        <v>8883</v>
      </c>
      <c r="E1532" s="4" t="s">
        <v>5</v>
      </c>
      <c r="F1532" s="4" t="s">
        <v>70</v>
      </c>
      <c r="H1532" s="4" t="s">
        <v>8884</v>
      </c>
      <c r="I1532" s="4" t="s">
        <v>8885</v>
      </c>
      <c r="J1532" s="6" t="s">
        <v>8886</v>
      </c>
      <c r="K1532" s="7" t="str">
        <f>HYPERLINK("https://drive.google.com/file/d/1dI_5UoBY9-CBC8cM-5L9abAB1B0F1mtf/view?usp=drivesdk","Berkat febriani halawa")</f>
        <v>Berkat febriani halawa</v>
      </c>
      <c r="L1532" s="4" t="s">
        <v>8853</v>
      </c>
    </row>
    <row r="1533">
      <c r="A1533" s="3">
        <v>44446.45024798611</v>
      </c>
      <c r="B1533" s="4" t="s">
        <v>8887</v>
      </c>
      <c r="C1533" s="4" t="s">
        <v>8888</v>
      </c>
      <c r="D1533" s="5" t="s">
        <v>8889</v>
      </c>
      <c r="E1533" s="4" t="s">
        <v>6</v>
      </c>
      <c r="G1533" s="4" t="s">
        <v>8890</v>
      </c>
      <c r="H1533" s="4" t="s">
        <v>1035</v>
      </c>
      <c r="I1533" s="4" t="s">
        <v>8891</v>
      </c>
      <c r="J1533" s="6" t="s">
        <v>8892</v>
      </c>
      <c r="K1533" s="7" t="str">
        <f>HYPERLINK("https://drive.google.com/file/d/136KeKrfW-PFCZTemSOpZxiiqcAZHCeRm/view?usp=drivesdk","Hasrat tanjung")</f>
        <v>Hasrat tanjung</v>
      </c>
      <c r="L1533" s="4" t="s">
        <v>8853</v>
      </c>
    </row>
    <row r="1534">
      <c r="A1534" s="3">
        <v>44446.450328541665</v>
      </c>
      <c r="B1534" s="4" t="s">
        <v>8463</v>
      </c>
      <c r="C1534" s="4" t="s">
        <v>8464</v>
      </c>
      <c r="D1534" s="5" t="s">
        <v>8465</v>
      </c>
      <c r="E1534" s="4" t="s">
        <v>5</v>
      </c>
      <c r="F1534" s="4" t="s">
        <v>70</v>
      </c>
      <c r="H1534" s="4" t="s">
        <v>8893</v>
      </c>
      <c r="I1534" s="4" t="s">
        <v>8894</v>
      </c>
      <c r="J1534" s="6" t="s">
        <v>8895</v>
      </c>
      <c r="K1534" s="7" t="str">
        <f>HYPERLINK("https://drive.google.com/file/d/1yIpFFwBUU5GE9_jPIx0_v2Bn-FB1yxpH/view?usp=drivesdk","YUSMAN TAFONAO")</f>
        <v>YUSMAN TAFONAO</v>
      </c>
      <c r="L1534" s="4" t="s">
        <v>8853</v>
      </c>
    </row>
    <row r="1535">
      <c r="A1535" s="3">
        <v>44446.4503875</v>
      </c>
      <c r="B1535" s="4" t="s">
        <v>8896</v>
      </c>
      <c r="C1535" s="4" t="s">
        <v>8897</v>
      </c>
      <c r="D1535" s="5" t="s">
        <v>8898</v>
      </c>
      <c r="E1535" s="4" t="s">
        <v>5</v>
      </c>
      <c r="F1535" s="4" t="s">
        <v>70</v>
      </c>
      <c r="H1535" s="4" t="s">
        <v>444</v>
      </c>
      <c r="I1535" s="4" t="s">
        <v>8899</v>
      </c>
      <c r="J1535" s="6" t="s">
        <v>8900</v>
      </c>
      <c r="K1535" s="7" t="str">
        <f>HYPERLINK("https://drive.google.com/file/d/1K7Nu6lmdzYUXWDzcI8v3hARM2wkwlVLB/view?usp=drivesdk","Bajri Yety,S.TP")</f>
        <v>Bajri Yety,S.TP</v>
      </c>
      <c r="L1535" s="4" t="s">
        <v>8853</v>
      </c>
    </row>
    <row r="1536">
      <c r="A1536" s="3">
        <v>44446.45038918982</v>
      </c>
      <c r="B1536" s="4" t="s">
        <v>8901</v>
      </c>
      <c r="C1536" s="4" t="s">
        <v>8331</v>
      </c>
      <c r="D1536" s="5" t="s">
        <v>8332</v>
      </c>
      <c r="E1536" s="4" t="s">
        <v>5</v>
      </c>
      <c r="F1536" s="4" t="s">
        <v>70</v>
      </c>
      <c r="H1536" s="4" t="s">
        <v>1114</v>
      </c>
      <c r="I1536" s="4" t="s">
        <v>8902</v>
      </c>
      <c r="J1536" s="6" t="s">
        <v>8903</v>
      </c>
      <c r="K1536" s="7" t="str">
        <f>HYPERLINK("https://drive.google.com/file/d/1dlioTK3Gf7xADdjBKoUTHIV2_DzSOW01/view?usp=drivesdk","Ir. BAMBANG ADIPURWANTO")</f>
        <v>Ir. BAMBANG ADIPURWANTO</v>
      </c>
      <c r="L1536" s="4" t="s">
        <v>8904</v>
      </c>
    </row>
    <row r="1537">
      <c r="A1537" s="3">
        <v>44446.45039322917</v>
      </c>
      <c r="B1537" s="4" t="s">
        <v>8905</v>
      </c>
      <c r="C1537" s="4" t="s">
        <v>8906</v>
      </c>
      <c r="D1537" s="5" t="s">
        <v>8907</v>
      </c>
      <c r="E1537" s="4" t="s">
        <v>5</v>
      </c>
      <c r="F1537" s="4" t="s">
        <v>8908</v>
      </c>
      <c r="H1537" s="4" t="s">
        <v>8909</v>
      </c>
      <c r="I1537" s="4" t="s">
        <v>8910</v>
      </c>
      <c r="J1537" s="6" t="s">
        <v>8911</v>
      </c>
      <c r="K1537" s="7" t="str">
        <f>HYPERLINK("https://drive.google.com/file/d/1KYYHUPBa6736kC9TBqX10g7_c59s5fYE/view?usp=drivesdk","Susianti, S.P, M.M")</f>
        <v>Susianti, S.P, M.M</v>
      </c>
      <c r="L1537" s="4" t="s">
        <v>8904</v>
      </c>
    </row>
    <row r="1538">
      <c r="A1538" s="3">
        <v>44446.45048991898</v>
      </c>
      <c r="B1538" s="4" t="s">
        <v>8912</v>
      </c>
      <c r="C1538" s="4" t="s">
        <v>1223</v>
      </c>
      <c r="D1538" s="5" t="s">
        <v>1224</v>
      </c>
      <c r="E1538" s="4" t="s">
        <v>6</v>
      </c>
      <c r="G1538" s="4" t="s">
        <v>1225</v>
      </c>
      <c r="H1538" s="4" t="s">
        <v>1226</v>
      </c>
      <c r="I1538" s="4" t="s">
        <v>8913</v>
      </c>
      <c r="J1538" s="6" t="s">
        <v>8914</v>
      </c>
      <c r="K1538" s="7" t="str">
        <f>HYPERLINK("https://drive.google.com/file/d/1WaKGXTBQ7s7KgbOs0p8coZXduiIcwTjt/view?usp=drivesdk","NADIA ELLA COMANECI,S.H.,M.Kn")</f>
        <v>NADIA ELLA COMANECI,S.H.,M.Kn</v>
      </c>
      <c r="L1538" s="4" t="s">
        <v>8853</v>
      </c>
    </row>
    <row r="1539">
      <c r="A1539" s="3">
        <v>44446.450691087965</v>
      </c>
      <c r="B1539" s="4" t="s">
        <v>8915</v>
      </c>
      <c r="C1539" s="4" t="s">
        <v>8916</v>
      </c>
      <c r="D1539" s="5" t="s">
        <v>8917</v>
      </c>
      <c r="E1539" s="4" t="s">
        <v>5</v>
      </c>
      <c r="F1539" s="4" t="s">
        <v>70</v>
      </c>
      <c r="H1539" s="4" t="s">
        <v>297</v>
      </c>
      <c r="I1539" s="4" t="s">
        <v>8918</v>
      </c>
      <c r="J1539" s="6" t="s">
        <v>8919</v>
      </c>
      <c r="K1539" s="7" t="str">
        <f>HYPERLINK("https://drive.google.com/file/d/1C-oLpkqT-KTVTyTKuMi49qyo1fzkZfHL/view?usp=drivesdk","Dearma Purba.SP")</f>
        <v>Dearma Purba.SP</v>
      </c>
      <c r="L1539" s="4" t="s">
        <v>8904</v>
      </c>
    </row>
    <row r="1540">
      <c r="A1540" s="3">
        <v>44446.45072119213</v>
      </c>
      <c r="B1540" s="4" t="s">
        <v>8920</v>
      </c>
      <c r="C1540" s="4" t="s">
        <v>8921</v>
      </c>
      <c r="D1540" s="5" t="s">
        <v>8922</v>
      </c>
      <c r="E1540" s="4" t="s">
        <v>6</v>
      </c>
      <c r="G1540" s="4" t="s">
        <v>122</v>
      </c>
      <c r="H1540" s="4" t="s">
        <v>222</v>
      </c>
      <c r="I1540" s="4" t="s">
        <v>8923</v>
      </c>
      <c r="J1540" s="6" t="s">
        <v>8924</v>
      </c>
      <c r="K1540" s="7" t="str">
        <f>HYPERLINK("https://drive.google.com/file/d/14v0tyOq2JQjnxfb3ECds3BNxVg9cOdTA/view?usp=drivesdk","RETNO DWI MELANI")</f>
        <v>RETNO DWI MELANI</v>
      </c>
      <c r="L1540" s="4" t="s">
        <v>8904</v>
      </c>
    </row>
    <row r="1541">
      <c r="A1541" s="3">
        <v>44446.450793564814</v>
      </c>
      <c r="B1541" s="4" t="s">
        <v>8925</v>
      </c>
      <c r="C1541" s="4" t="s">
        <v>8926</v>
      </c>
      <c r="D1541" s="5" t="s">
        <v>8927</v>
      </c>
      <c r="E1541" s="4" t="s">
        <v>5</v>
      </c>
      <c r="F1541" s="4" t="s">
        <v>70</v>
      </c>
      <c r="H1541" s="4" t="s">
        <v>8928</v>
      </c>
      <c r="I1541" s="4" t="s">
        <v>8929</v>
      </c>
      <c r="J1541" s="6" t="s">
        <v>8930</v>
      </c>
      <c r="K1541" s="7" t="str">
        <f>HYPERLINK("https://drive.google.com/file/d/1eRKd4x9WKlzuVHsigHLr6UGchOQx9BYU/view?usp=drivesdk","Ernida Dasra, SP")</f>
        <v>Ernida Dasra, SP</v>
      </c>
      <c r="L1541" s="4" t="s">
        <v>8904</v>
      </c>
    </row>
    <row r="1542">
      <c r="A1542" s="3">
        <v>44446.45086936343</v>
      </c>
      <c r="B1542" s="4" t="s">
        <v>8931</v>
      </c>
      <c r="C1542" s="4" t="s">
        <v>8932</v>
      </c>
      <c r="D1542" s="5" t="s">
        <v>8933</v>
      </c>
      <c r="E1542" s="4" t="s">
        <v>5</v>
      </c>
      <c r="F1542" s="4" t="s">
        <v>70</v>
      </c>
      <c r="G1542" s="4" t="s">
        <v>92</v>
      </c>
      <c r="H1542" s="4" t="s">
        <v>8934</v>
      </c>
      <c r="I1542" s="4" t="s">
        <v>8935</v>
      </c>
      <c r="J1542" s="6" t="s">
        <v>8936</v>
      </c>
      <c r="K1542" s="7" t="str">
        <f>HYPERLINK("https://drive.google.com/file/d/1qVAlAl9yAuKlULzEoV_k21YN6WGyD4V7/view?usp=drivesdk","Meri Susanti, A.Md")</f>
        <v>Meri Susanti, A.Md</v>
      </c>
      <c r="L1542" s="4" t="s">
        <v>8904</v>
      </c>
    </row>
    <row r="1543">
      <c r="A1543" s="3">
        <v>44446.45092791667</v>
      </c>
      <c r="B1543" s="4" t="s">
        <v>8937</v>
      </c>
      <c r="C1543" s="4" t="s">
        <v>8938</v>
      </c>
      <c r="D1543" s="5" t="s">
        <v>8939</v>
      </c>
      <c r="E1543" s="4" t="s">
        <v>6</v>
      </c>
      <c r="G1543" s="4" t="s">
        <v>122</v>
      </c>
      <c r="H1543" s="4" t="s">
        <v>1035</v>
      </c>
      <c r="I1543" s="4" t="s">
        <v>8940</v>
      </c>
      <c r="J1543" s="6" t="s">
        <v>8941</v>
      </c>
      <c r="K1543" s="7" t="str">
        <f>HYPERLINK("https://drive.google.com/file/d/1z_Bz7En-ZhC55mg9iRlk0ct1Jol61Fgs/view?usp=drivesdk","Fery Wahyu Ramadhan, S.IP")</f>
        <v>Fery Wahyu Ramadhan, S.IP</v>
      </c>
      <c r="L1543" s="4" t="s">
        <v>8904</v>
      </c>
    </row>
    <row r="1544">
      <c r="A1544" s="3">
        <v>44446.4510056713</v>
      </c>
      <c r="B1544" s="4" t="s">
        <v>8942</v>
      </c>
      <c r="C1544" s="4" t="s">
        <v>8943</v>
      </c>
      <c r="D1544" s="5" t="s">
        <v>8944</v>
      </c>
      <c r="E1544" s="4" t="s">
        <v>5</v>
      </c>
      <c r="F1544" s="4" t="s">
        <v>70</v>
      </c>
      <c r="H1544" s="4" t="s">
        <v>8945</v>
      </c>
      <c r="I1544" s="4" t="s">
        <v>8946</v>
      </c>
      <c r="J1544" s="6" t="s">
        <v>8947</v>
      </c>
      <c r="K1544" s="7" t="str">
        <f>HYPERLINK("https://drive.google.com/file/d/1xpHxuHfGH6_UR8_7ErbYz8WHbZwXOYHX/view?usp=drivesdk","SUKARNA")</f>
        <v>SUKARNA</v>
      </c>
      <c r="L1544" s="4" t="s">
        <v>8904</v>
      </c>
    </row>
    <row r="1545">
      <c r="A1545" s="3">
        <v>44446.451013645834</v>
      </c>
      <c r="B1545" s="4" t="s">
        <v>8948</v>
      </c>
      <c r="C1545" s="4" t="s">
        <v>8949</v>
      </c>
      <c r="D1545" s="5" t="s">
        <v>8950</v>
      </c>
      <c r="E1545" s="4" t="s">
        <v>6</v>
      </c>
      <c r="F1545" s="4" t="s">
        <v>55</v>
      </c>
      <c r="H1545" s="4" t="s">
        <v>8951</v>
      </c>
      <c r="I1545" s="4" t="s">
        <v>8952</v>
      </c>
      <c r="J1545" s="6" t="s">
        <v>8953</v>
      </c>
      <c r="K1545" s="7" t="str">
        <f>HYPERLINK("https://drive.google.com/file/d/1cWDxJmg0XnZI2Zi-6sGRb38rzZl4_ITe/view?usp=drivesdk","GREGORY T SANTOSO (Ph.D Cand.)")</f>
        <v>GREGORY T SANTOSO (Ph.D Cand.)</v>
      </c>
      <c r="L1545" s="4" t="s">
        <v>8904</v>
      </c>
    </row>
    <row r="1546">
      <c r="A1546" s="3">
        <v>44446.45105846065</v>
      </c>
      <c r="B1546" s="4" t="s">
        <v>8954</v>
      </c>
      <c r="C1546" s="4" t="s">
        <v>8955</v>
      </c>
      <c r="D1546" s="5" t="s">
        <v>8956</v>
      </c>
      <c r="E1546" s="4" t="s">
        <v>5</v>
      </c>
      <c r="F1546" s="4" t="s">
        <v>15</v>
      </c>
      <c r="H1546" s="4" t="s">
        <v>8957</v>
      </c>
      <c r="I1546" s="4" t="s">
        <v>8958</v>
      </c>
      <c r="J1546" s="6" t="s">
        <v>8959</v>
      </c>
      <c r="K1546" s="7" t="str">
        <f>HYPERLINK("https://drive.google.com/file/d/1o26IXYDdA3h9Lccd_t6B4Ipo_7_QX5jr/view?usp=drivesdk","Ir. Hari Mularsono")</f>
        <v>Ir. Hari Mularsono</v>
      </c>
      <c r="L1546" s="4" t="s">
        <v>8904</v>
      </c>
    </row>
    <row r="1547">
      <c r="A1547" s="3">
        <v>44446.45112194444</v>
      </c>
      <c r="B1547" s="4" t="s">
        <v>8960</v>
      </c>
      <c r="C1547" s="4" t="s">
        <v>8961</v>
      </c>
      <c r="D1547" s="5" t="s">
        <v>8962</v>
      </c>
      <c r="E1547" s="4" t="s">
        <v>5</v>
      </c>
      <c r="F1547" s="4" t="s">
        <v>70</v>
      </c>
      <c r="H1547" s="4" t="s">
        <v>8963</v>
      </c>
      <c r="I1547" s="4" t="s">
        <v>8964</v>
      </c>
      <c r="J1547" s="6" t="s">
        <v>8965</v>
      </c>
      <c r="K1547" s="7" t="str">
        <f>HYPERLINK("https://drive.google.com/file/d/1lstxKms1kNZzIB-DdSz68es5mKoKnYv_/view?usp=drivesdk","Sri Endang Wastuti")</f>
        <v>Sri Endang Wastuti</v>
      </c>
      <c r="L1547" s="4" t="s">
        <v>8904</v>
      </c>
    </row>
    <row r="1548">
      <c r="A1548" s="3">
        <v>44446.451205405094</v>
      </c>
      <c r="B1548" s="4" t="s">
        <v>8966</v>
      </c>
      <c r="C1548" s="4" t="s">
        <v>8967</v>
      </c>
      <c r="D1548" s="5" t="s">
        <v>8968</v>
      </c>
      <c r="E1548" s="4" t="s">
        <v>5</v>
      </c>
      <c r="F1548" s="4" t="s">
        <v>70</v>
      </c>
      <c r="H1548" s="4" t="s">
        <v>8969</v>
      </c>
      <c r="I1548" s="4" t="s">
        <v>8970</v>
      </c>
      <c r="J1548" s="6" t="s">
        <v>8971</v>
      </c>
      <c r="K1548" s="7" t="str">
        <f>HYPERLINK("https://drive.google.com/file/d/1QvGpD9yj6EyXUuqXgR0aUwZG-y3CXG03/view?usp=drivesdk","SITI MAESAROH, SST")</f>
        <v>SITI MAESAROH, SST</v>
      </c>
      <c r="L1548" s="4" t="s">
        <v>8972</v>
      </c>
    </row>
    <row r="1549">
      <c r="A1549" s="3">
        <v>44446.45121721065</v>
      </c>
      <c r="B1549" s="4" t="s">
        <v>6897</v>
      </c>
      <c r="C1549" s="4" t="s">
        <v>6898</v>
      </c>
      <c r="D1549" s="5" t="s">
        <v>6899</v>
      </c>
      <c r="E1549" s="4" t="s">
        <v>6</v>
      </c>
      <c r="G1549" s="4" t="s">
        <v>92</v>
      </c>
      <c r="I1549" s="4" t="s">
        <v>8973</v>
      </c>
      <c r="J1549" s="6" t="s">
        <v>8974</v>
      </c>
      <c r="K1549" s="7" t="str">
        <f>HYPERLINK("https://drive.google.com/file/d/1pBdTorEQOh2XMXAYEv6KH0jQtkkUfrTc/view?usp=drivesdk","Ali Sodikin")</f>
        <v>Ali Sodikin</v>
      </c>
      <c r="L1549" s="4" t="s">
        <v>8972</v>
      </c>
    </row>
    <row r="1550">
      <c r="A1550" s="3">
        <v>44446.45141618056</v>
      </c>
      <c r="B1550" s="4" t="s">
        <v>8975</v>
      </c>
      <c r="C1550" s="4" t="s">
        <v>8976</v>
      </c>
      <c r="D1550" s="5" t="s">
        <v>8977</v>
      </c>
      <c r="E1550" s="4" t="s">
        <v>5</v>
      </c>
      <c r="F1550" s="4" t="s">
        <v>70</v>
      </c>
      <c r="H1550" s="4" t="s">
        <v>2493</v>
      </c>
      <c r="I1550" s="4" t="s">
        <v>8978</v>
      </c>
      <c r="J1550" s="6" t="s">
        <v>8979</v>
      </c>
      <c r="K1550" s="7" t="str">
        <f>HYPERLINK("https://drive.google.com/file/d/1lceN23_2csV-oQ7nBoY66l7iTa7zFADk/view?usp=drivesdk","Zulaina Faula, SP")</f>
        <v>Zulaina Faula, SP</v>
      </c>
      <c r="L1550" s="4" t="s">
        <v>8972</v>
      </c>
    </row>
    <row r="1551">
      <c r="A1551" s="3">
        <v>44446.45142244213</v>
      </c>
      <c r="B1551" s="4" t="s">
        <v>8980</v>
      </c>
      <c r="C1551" s="4" t="s">
        <v>8981</v>
      </c>
      <c r="D1551" s="5" t="s">
        <v>8982</v>
      </c>
      <c r="E1551" s="4" t="s">
        <v>5</v>
      </c>
      <c r="F1551" s="4" t="s">
        <v>70</v>
      </c>
      <c r="H1551" s="4" t="s">
        <v>8983</v>
      </c>
      <c r="I1551" s="4" t="s">
        <v>8984</v>
      </c>
      <c r="J1551" s="6" t="s">
        <v>8985</v>
      </c>
      <c r="K1551" s="7" t="str">
        <f>HYPERLINK("https://drive.google.com/file/d/1U-WNWgHdpi422kf8voy-6zWY5Mxdguuz/view?usp=drivesdk","Arif Febriyanto")</f>
        <v>Arif Febriyanto</v>
      </c>
      <c r="L1551" s="4" t="s">
        <v>8972</v>
      </c>
    </row>
    <row r="1552">
      <c r="A1552" s="3">
        <v>44446.45150325232</v>
      </c>
      <c r="B1552" s="4" t="s">
        <v>8986</v>
      </c>
      <c r="C1552" s="4" t="s">
        <v>8987</v>
      </c>
      <c r="D1552" s="5" t="s">
        <v>8988</v>
      </c>
      <c r="E1552" s="4" t="s">
        <v>5</v>
      </c>
      <c r="F1552" s="4" t="s">
        <v>1088</v>
      </c>
      <c r="H1552" s="4" t="s">
        <v>8989</v>
      </c>
      <c r="I1552" s="4" t="s">
        <v>8990</v>
      </c>
      <c r="J1552" s="6" t="s">
        <v>8991</v>
      </c>
      <c r="K1552" s="7" t="str">
        <f>HYPERLINK("https://drive.google.com/file/d/1McZ8p6TNkDNrFaNwleAtfHYSnl90R-Jn/view?usp=drivesdk","RISLINA HARAHAP, SP")</f>
        <v>RISLINA HARAHAP, SP</v>
      </c>
      <c r="L1552" s="4" t="s">
        <v>8972</v>
      </c>
    </row>
    <row r="1553">
      <c r="A1553" s="3">
        <v>44446.451507164355</v>
      </c>
      <c r="B1553" s="4" t="s">
        <v>8992</v>
      </c>
      <c r="C1553" s="4" t="s">
        <v>8993</v>
      </c>
      <c r="D1553" s="5" t="s">
        <v>8994</v>
      </c>
      <c r="E1553" s="4" t="s">
        <v>5</v>
      </c>
      <c r="F1553" s="4" t="s">
        <v>70</v>
      </c>
      <c r="H1553" s="4" t="s">
        <v>1448</v>
      </c>
      <c r="I1553" s="4" t="s">
        <v>8995</v>
      </c>
      <c r="J1553" s="6" t="s">
        <v>8996</v>
      </c>
      <c r="K1553" s="7" t="str">
        <f>HYPERLINK("https://drive.google.com/file/d/1FYekEMhMnXC6hBbvaDJKNS1yH4iZsRyK/view?usp=drivesdk","M. YOVAN FARAITODY, SP")</f>
        <v>M. YOVAN FARAITODY, SP</v>
      </c>
      <c r="L1553" s="4" t="s">
        <v>8972</v>
      </c>
    </row>
    <row r="1554">
      <c r="A1554" s="3">
        <v>44446.451564814815</v>
      </c>
      <c r="B1554" s="4" t="s">
        <v>8997</v>
      </c>
      <c r="C1554" s="4" t="s">
        <v>8998</v>
      </c>
      <c r="D1554" s="5" t="s">
        <v>8999</v>
      </c>
      <c r="E1554" s="4" t="s">
        <v>5</v>
      </c>
      <c r="F1554" s="4" t="s">
        <v>9000</v>
      </c>
      <c r="H1554" s="4" t="s">
        <v>9001</v>
      </c>
      <c r="I1554" s="4" t="s">
        <v>9002</v>
      </c>
      <c r="J1554" s="6" t="s">
        <v>9003</v>
      </c>
      <c r="K1554" s="7" t="str">
        <f>HYPERLINK("https://drive.google.com/file/d/1U8bYWposcdjaj8Yj7Wzbsjl44ugoXF-i/view?usp=drivesdk","Nidya Maula Nurhidayah")</f>
        <v>Nidya Maula Nurhidayah</v>
      </c>
      <c r="L1554" s="4" t="s">
        <v>8972</v>
      </c>
    </row>
    <row r="1555">
      <c r="A1555" s="3">
        <v>44446.45159936343</v>
      </c>
      <c r="B1555" s="4" t="s">
        <v>9004</v>
      </c>
      <c r="C1555" s="4" t="s">
        <v>9005</v>
      </c>
      <c r="D1555" s="5" t="s">
        <v>9006</v>
      </c>
      <c r="E1555" s="4" t="s">
        <v>6</v>
      </c>
      <c r="G1555" s="4" t="s">
        <v>236</v>
      </c>
      <c r="H1555" s="4" t="s">
        <v>2452</v>
      </c>
      <c r="I1555" s="4" t="s">
        <v>9007</v>
      </c>
      <c r="J1555" s="6" t="s">
        <v>9008</v>
      </c>
      <c r="K1555" s="7" t="str">
        <f>HYPERLINK("https://drive.google.com/file/d/1kNni0VlF1OcPrzjALcWR4s8RrIWo7VX3/view?usp=drivesdk","B. Bambang S.Widyatmo")</f>
        <v>B. Bambang S.Widyatmo</v>
      </c>
      <c r="L1555" s="4" t="s">
        <v>8972</v>
      </c>
    </row>
    <row r="1556">
      <c r="A1556" s="3">
        <v>44446.45186423611</v>
      </c>
      <c r="B1556" s="4" t="s">
        <v>9009</v>
      </c>
      <c r="C1556" s="4" t="s">
        <v>9010</v>
      </c>
      <c r="D1556" s="5" t="s">
        <v>9011</v>
      </c>
      <c r="E1556" s="4" t="s">
        <v>5</v>
      </c>
      <c r="F1556" s="4" t="s">
        <v>70</v>
      </c>
      <c r="H1556" s="4" t="s">
        <v>9012</v>
      </c>
      <c r="I1556" s="4" t="s">
        <v>9013</v>
      </c>
      <c r="J1556" s="6" t="s">
        <v>9014</v>
      </c>
      <c r="K1556" s="7" t="str">
        <f>HYPERLINK("https://drive.google.com/file/d/1qb7wdzJAo8TZ1dBoJLXG7sglEY7MvEiM/view?usp=drivesdk","HENI PRASETYONINGSIH, S.P.")</f>
        <v>HENI PRASETYONINGSIH, S.P.</v>
      </c>
      <c r="L1556" s="4" t="s">
        <v>9015</v>
      </c>
    </row>
    <row r="1557">
      <c r="A1557" s="3">
        <v>44446.45196638889</v>
      </c>
      <c r="B1557" s="4" t="s">
        <v>7510</v>
      </c>
      <c r="C1557" s="4" t="s">
        <v>7511</v>
      </c>
      <c r="D1557" s="5" t="s">
        <v>7512</v>
      </c>
      <c r="E1557" s="4" t="s">
        <v>5</v>
      </c>
      <c r="F1557" s="4" t="s">
        <v>70</v>
      </c>
      <c r="H1557" s="4" t="s">
        <v>731</v>
      </c>
      <c r="I1557" s="4" t="s">
        <v>9016</v>
      </c>
      <c r="J1557" s="6" t="s">
        <v>9017</v>
      </c>
      <c r="K1557" s="7" t="str">
        <f>HYPERLINK("https://drive.google.com/file/d/1cLKSFreW6oZ7twImvzzEvvqkQjJYxglY/view?usp=drivesdk","PUJI HARYONO")</f>
        <v>PUJI HARYONO</v>
      </c>
      <c r="L1557" s="4" t="s">
        <v>9015</v>
      </c>
    </row>
    <row r="1558">
      <c r="A1558" s="3">
        <v>44446.45199208333</v>
      </c>
      <c r="B1558" s="4" t="s">
        <v>8015</v>
      </c>
      <c r="C1558" s="4" t="s">
        <v>8016</v>
      </c>
      <c r="D1558" s="5" t="s">
        <v>8017</v>
      </c>
      <c r="E1558" s="4" t="s">
        <v>5</v>
      </c>
      <c r="F1558" s="4" t="s">
        <v>70</v>
      </c>
      <c r="H1558" s="4" t="s">
        <v>8018</v>
      </c>
      <c r="I1558" s="4" t="s">
        <v>9018</v>
      </c>
      <c r="J1558" s="6" t="s">
        <v>9019</v>
      </c>
      <c r="K1558" s="7" t="str">
        <f>HYPERLINK("https://drive.google.com/file/d/1jVhaTCOQSJvAfyDNjs276ndOdmeBXBoP/view?usp=drivesdk","Agud Damar Alamsyah, A.Md")</f>
        <v>Agud Damar Alamsyah, A.Md</v>
      </c>
      <c r="L1558" s="4" t="s">
        <v>9015</v>
      </c>
    </row>
    <row r="1559">
      <c r="A1559" s="3">
        <v>44446.45211474537</v>
      </c>
      <c r="B1559" s="4" t="s">
        <v>9020</v>
      </c>
      <c r="C1559" s="4" t="s">
        <v>9021</v>
      </c>
      <c r="D1559" s="5" t="s">
        <v>9022</v>
      </c>
      <c r="E1559" s="4" t="s">
        <v>5</v>
      </c>
      <c r="F1559" s="4" t="s">
        <v>70</v>
      </c>
      <c r="H1559" s="4" t="s">
        <v>9023</v>
      </c>
      <c r="I1559" s="4" t="s">
        <v>9024</v>
      </c>
      <c r="J1559" s="6" t="s">
        <v>9025</v>
      </c>
      <c r="K1559" s="7" t="str">
        <f>HYPERLINK("https://drive.google.com/file/d/1NIvEcvcCx-cpzww4Ew_snvdjt6qyI5ra/view?usp=drivesdk","SALEH, S.ST")</f>
        <v>SALEH, S.ST</v>
      </c>
      <c r="L1559" s="4" t="s">
        <v>9015</v>
      </c>
    </row>
    <row r="1560">
      <c r="A1560" s="3">
        <v>44446.452114583335</v>
      </c>
      <c r="B1560" s="4" t="s">
        <v>9026</v>
      </c>
      <c r="C1560" s="4" t="s">
        <v>9027</v>
      </c>
      <c r="D1560" s="5" t="s">
        <v>9028</v>
      </c>
      <c r="E1560" s="4" t="s">
        <v>5</v>
      </c>
      <c r="F1560" s="4" t="s">
        <v>70</v>
      </c>
      <c r="H1560" s="4" t="s">
        <v>6392</v>
      </c>
      <c r="I1560" s="4" t="s">
        <v>9029</v>
      </c>
      <c r="J1560" s="6" t="s">
        <v>9030</v>
      </c>
      <c r="K1560" s="7" t="str">
        <f>HYPERLINK("https://drive.google.com/file/d/1xqQ2wRx010LeMfnJIiYymJ6iid_5-S2g/view?usp=drivesdk","Umul Khasunah,SP.,MAP.")</f>
        <v>Umul Khasunah,SP.,MAP.</v>
      </c>
      <c r="L1560" s="4" t="s">
        <v>9015</v>
      </c>
    </row>
    <row r="1561">
      <c r="A1561" s="3">
        <v>44446.45226658565</v>
      </c>
      <c r="B1561" s="4" t="s">
        <v>9031</v>
      </c>
      <c r="C1561" s="4" t="s">
        <v>9032</v>
      </c>
      <c r="D1561" s="5" t="s">
        <v>9033</v>
      </c>
      <c r="E1561" s="4" t="s">
        <v>5</v>
      </c>
      <c r="F1561" s="4" t="s">
        <v>9034</v>
      </c>
      <c r="H1561" s="4" t="s">
        <v>9035</v>
      </c>
      <c r="I1561" s="4" t="s">
        <v>9036</v>
      </c>
      <c r="J1561" s="6" t="s">
        <v>9037</v>
      </c>
      <c r="K1561" s="7" t="str">
        <f>HYPERLINK("https://drive.google.com/file/d/13rqY3z9NWCQd_ufU59oxmlghpAyXiqu3/view?usp=drivesdk","TIEN SUGIHARTINI, SP")</f>
        <v>TIEN SUGIHARTINI, SP</v>
      </c>
      <c r="L1561" s="4" t="s">
        <v>9015</v>
      </c>
    </row>
    <row r="1562">
      <c r="A1562" s="3">
        <v>44446.45235446759</v>
      </c>
      <c r="B1562" s="4" t="s">
        <v>9038</v>
      </c>
      <c r="C1562" s="4" t="s">
        <v>9039</v>
      </c>
      <c r="D1562" s="5" t="s">
        <v>9040</v>
      </c>
      <c r="E1562" s="4" t="s">
        <v>5</v>
      </c>
      <c r="F1562" s="4" t="s">
        <v>70</v>
      </c>
      <c r="H1562" s="4" t="s">
        <v>9041</v>
      </c>
      <c r="I1562" s="4" t="s">
        <v>9042</v>
      </c>
      <c r="J1562" s="6" t="s">
        <v>9043</v>
      </c>
      <c r="K1562" s="7" t="str">
        <f>HYPERLINK("https://drive.google.com/file/d/1BclRSswCd4KXY-QmLC1AXcevTG55raOj/view?usp=drivesdk","Herujaman, SE.")</f>
        <v>Herujaman, SE.</v>
      </c>
      <c r="L1562" s="4" t="s">
        <v>9015</v>
      </c>
    </row>
    <row r="1563">
      <c r="A1563" s="3">
        <v>44446.45251834491</v>
      </c>
      <c r="B1563" s="4" t="s">
        <v>9044</v>
      </c>
      <c r="C1563" s="4" t="s">
        <v>9045</v>
      </c>
      <c r="D1563" s="5" t="s">
        <v>9046</v>
      </c>
      <c r="E1563" s="4" t="s">
        <v>5</v>
      </c>
      <c r="F1563" s="4" t="s">
        <v>70</v>
      </c>
      <c r="H1563" s="4" t="s">
        <v>9047</v>
      </c>
      <c r="I1563" s="4" t="s">
        <v>9048</v>
      </c>
      <c r="J1563" s="6" t="s">
        <v>9049</v>
      </c>
      <c r="K1563" s="7" t="str">
        <f>HYPERLINK("https://drive.google.com/file/d/1iypWo2tjqiOjOvuDu2fR5Xn-ncrCGUVR/view?usp=drivesdk","Dewi Triana Novarani, SP.")</f>
        <v>Dewi Triana Novarani, SP.</v>
      </c>
      <c r="L1563" s="4" t="s">
        <v>9015</v>
      </c>
    </row>
    <row r="1564">
      <c r="A1564" s="3">
        <v>44446.452987199074</v>
      </c>
      <c r="B1564" s="4" t="s">
        <v>9050</v>
      </c>
      <c r="C1564" s="4" t="s">
        <v>9051</v>
      </c>
      <c r="D1564" s="5" t="s">
        <v>9052</v>
      </c>
      <c r="E1564" s="4" t="s">
        <v>5</v>
      </c>
      <c r="F1564" s="4" t="s">
        <v>70</v>
      </c>
      <c r="H1564" s="4" t="s">
        <v>9053</v>
      </c>
      <c r="I1564" s="4" t="s">
        <v>9054</v>
      </c>
      <c r="J1564" s="6" t="s">
        <v>9055</v>
      </c>
      <c r="K1564" s="7" t="str">
        <f>HYPERLINK("https://drive.google.com/file/d/1ebFHXtElDAfiGId9v5qOCPxWO2TYahxr/view?usp=drivesdk","ETI SETIAWATI SP")</f>
        <v>ETI SETIAWATI SP</v>
      </c>
      <c r="L1564" s="4" t="s">
        <v>9056</v>
      </c>
    </row>
    <row r="1565">
      <c r="A1565" s="3">
        <v>44446.45310972222</v>
      </c>
      <c r="B1565" s="4" t="s">
        <v>9057</v>
      </c>
      <c r="C1565" s="4" t="s">
        <v>9058</v>
      </c>
      <c r="D1565" s="5" t="s">
        <v>9059</v>
      </c>
      <c r="E1565" s="4" t="s">
        <v>6</v>
      </c>
      <c r="F1565" s="4" t="s">
        <v>187</v>
      </c>
      <c r="G1565" s="4" t="s">
        <v>187</v>
      </c>
      <c r="H1565" s="4" t="s">
        <v>9060</v>
      </c>
      <c r="I1565" s="4" t="s">
        <v>9061</v>
      </c>
      <c r="J1565" s="6" t="s">
        <v>9062</v>
      </c>
      <c r="K1565" s="7" t="str">
        <f>HYPERLINK("https://drive.google.com/file/d/1F-zmrYY2-ltQOesnA7v6_q1Ogu1iWsrO/view?usp=drivesdk","Rika Nurika Santanu")</f>
        <v>Rika Nurika Santanu</v>
      </c>
      <c r="L1565" s="4" t="s">
        <v>9056</v>
      </c>
    </row>
    <row r="1566">
      <c r="A1566" s="3">
        <v>44446.453427280096</v>
      </c>
      <c r="B1566" s="4" t="s">
        <v>9063</v>
      </c>
      <c r="C1566" s="4" t="s">
        <v>9064</v>
      </c>
      <c r="D1566" s="5" t="s">
        <v>9065</v>
      </c>
      <c r="E1566" s="4" t="s">
        <v>6</v>
      </c>
      <c r="G1566" s="4" t="s">
        <v>9066</v>
      </c>
      <c r="H1566" s="4" t="s">
        <v>9067</v>
      </c>
      <c r="I1566" s="4" t="s">
        <v>9068</v>
      </c>
      <c r="J1566" s="6" t="s">
        <v>9069</v>
      </c>
      <c r="K1566" s="7" t="str">
        <f>HYPERLINK("https://drive.google.com/file/d/1f23knIU1HY5bC6gei7YFAh8ArRRLOgyF/view?usp=drivesdk","Bayu Ferindra Agung Romadhon")</f>
        <v>Bayu Ferindra Agung Romadhon</v>
      </c>
      <c r="L1566" s="4" t="s">
        <v>9070</v>
      </c>
    </row>
    <row r="1567">
      <c r="A1567" s="3">
        <v>44446.45350729166</v>
      </c>
      <c r="B1567" s="4" t="s">
        <v>9071</v>
      </c>
      <c r="C1567" s="4" t="s">
        <v>9072</v>
      </c>
      <c r="D1567" s="5" t="s">
        <v>9073</v>
      </c>
      <c r="E1567" s="4" t="s">
        <v>5</v>
      </c>
      <c r="F1567" s="4" t="s">
        <v>55</v>
      </c>
      <c r="H1567" s="4" t="s">
        <v>318</v>
      </c>
      <c r="I1567" s="4" t="s">
        <v>9074</v>
      </c>
      <c r="J1567" s="6" t="s">
        <v>9075</v>
      </c>
      <c r="K1567" s="7" t="str">
        <f>HYPERLINK("https://drive.google.com/file/d/1wdmK2mWJwH4-z81e-vV6l2VLt3bxJmUw/view?usp=drivesdk","Dr. Ir. Hj. Ellok Dwi Sulichantini, M.Si.")</f>
        <v>Dr. Ir. Hj. Ellok Dwi Sulichantini, M.Si.</v>
      </c>
      <c r="L1567" s="4" t="s">
        <v>9070</v>
      </c>
    </row>
    <row r="1568">
      <c r="A1568" s="3">
        <v>44446.453566956014</v>
      </c>
      <c r="B1568" s="4" t="s">
        <v>9076</v>
      </c>
      <c r="C1568" s="4" t="s">
        <v>9077</v>
      </c>
      <c r="D1568" s="5" t="s">
        <v>9078</v>
      </c>
      <c r="E1568" s="4" t="s">
        <v>5</v>
      </c>
      <c r="H1568" s="4" t="s">
        <v>2392</v>
      </c>
      <c r="I1568" s="4" t="s">
        <v>9079</v>
      </c>
      <c r="J1568" s="6" t="s">
        <v>9080</v>
      </c>
      <c r="K1568" s="7" t="str">
        <f>HYPERLINK("https://drive.google.com/file/d/1yn4mqSkqEYw3UvEykpzNZH57Qa7Ki8Bh/view?usp=drivesdk","Nursalam, S.Pi")</f>
        <v>Nursalam, S.Pi</v>
      </c>
      <c r="L1568" s="4" t="s">
        <v>9070</v>
      </c>
    </row>
    <row r="1569">
      <c r="A1569" s="3">
        <v>44446.4537434375</v>
      </c>
      <c r="B1569" s="4" t="s">
        <v>9081</v>
      </c>
      <c r="C1569" s="4" t="s">
        <v>9082</v>
      </c>
      <c r="D1569" s="5" t="s">
        <v>9083</v>
      </c>
      <c r="E1569" s="4" t="s">
        <v>5</v>
      </c>
      <c r="F1569" s="4" t="s">
        <v>70</v>
      </c>
      <c r="H1569" s="4" t="s">
        <v>48</v>
      </c>
      <c r="I1569" s="4" t="s">
        <v>9084</v>
      </c>
      <c r="J1569" s="6" t="s">
        <v>9085</v>
      </c>
      <c r="K1569" s="7" t="str">
        <f>HYPERLINK("https://drive.google.com/file/d/1VmnwYPUxg_ZPAEldoNaWw7OR2rL4mkNZ/view?usp=drivesdk","Asdedi")</f>
        <v>Asdedi</v>
      </c>
      <c r="L1569" s="4" t="s">
        <v>9070</v>
      </c>
    </row>
    <row r="1570">
      <c r="A1570" s="3">
        <v>44446.453975219905</v>
      </c>
      <c r="B1570" s="4" t="s">
        <v>6938</v>
      </c>
      <c r="C1570" s="4" t="s">
        <v>6939</v>
      </c>
      <c r="D1570" s="5" t="s">
        <v>6940</v>
      </c>
      <c r="E1570" s="4" t="s">
        <v>6</v>
      </c>
      <c r="G1570" s="4" t="s">
        <v>92</v>
      </c>
      <c r="H1570" s="4" t="s">
        <v>9086</v>
      </c>
      <c r="I1570" s="4" t="s">
        <v>9087</v>
      </c>
      <c r="J1570" s="6" t="s">
        <v>9088</v>
      </c>
      <c r="K1570" s="7" t="str">
        <f>HYPERLINK("https://drive.google.com/file/d/1qilvRPL0HE1OjXccx7UyQ1giKMqJnIlp/view?usp=drivesdk","Heri Susanto S.E")</f>
        <v>Heri Susanto S.E</v>
      </c>
      <c r="L1570" s="4" t="s">
        <v>9089</v>
      </c>
    </row>
    <row r="1571">
      <c r="A1571" s="3">
        <v>44446.45451383102</v>
      </c>
      <c r="B1571" s="4" t="s">
        <v>9090</v>
      </c>
      <c r="C1571" s="4" t="s">
        <v>9091</v>
      </c>
      <c r="D1571" s="5" t="s">
        <v>9092</v>
      </c>
      <c r="E1571" s="4" t="s">
        <v>5</v>
      </c>
      <c r="F1571" s="4" t="s">
        <v>55</v>
      </c>
      <c r="H1571" s="4" t="s">
        <v>1114</v>
      </c>
      <c r="I1571" s="4" t="s">
        <v>9093</v>
      </c>
      <c r="J1571" s="6" t="s">
        <v>9094</v>
      </c>
      <c r="K1571" s="7" t="str">
        <f>HYPERLINK("https://drive.google.com/file/d/1bRYuea09TiFmo2pTKognreeXW-s69BxQ/view?usp=drivesdk","Ir. Nyak Yusfa Afrina, M. P")</f>
        <v>Ir. Nyak Yusfa Afrina, M. P</v>
      </c>
      <c r="L1571" s="4" t="s">
        <v>9089</v>
      </c>
    </row>
    <row r="1572">
      <c r="A1572" s="3">
        <v>44446.454611712965</v>
      </c>
      <c r="B1572" s="4" t="s">
        <v>9095</v>
      </c>
      <c r="C1572" s="4" t="s">
        <v>9096</v>
      </c>
      <c r="D1572" s="5" t="s">
        <v>9097</v>
      </c>
      <c r="E1572" s="4" t="s">
        <v>5</v>
      </c>
      <c r="F1572" s="4" t="s">
        <v>15</v>
      </c>
      <c r="H1572" s="4" t="s">
        <v>9098</v>
      </c>
      <c r="I1572" s="4" t="s">
        <v>9099</v>
      </c>
      <c r="J1572" s="6" t="s">
        <v>9100</v>
      </c>
      <c r="K1572" s="7" t="str">
        <f>HYPERLINK("https://drive.google.com/file/d/1r4izoJq1aw3KtQ9LvMx-d6NIvrf_mlfV/view?usp=drivesdk","Yuli Dwiwiyanti, S.P., M.M.")</f>
        <v>Yuli Dwiwiyanti, S.P., M.M.</v>
      </c>
      <c r="L1572" s="4" t="s">
        <v>9089</v>
      </c>
    </row>
    <row r="1573">
      <c r="A1573" s="3">
        <v>44446.454734652776</v>
      </c>
      <c r="B1573" s="4" t="s">
        <v>5502</v>
      </c>
      <c r="C1573" s="4" t="s">
        <v>5503</v>
      </c>
      <c r="D1573" s="5" t="s">
        <v>5504</v>
      </c>
      <c r="E1573" s="4" t="s">
        <v>6</v>
      </c>
      <c r="G1573" s="4" t="s">
        <v>92</v>
      </c>
      <c r="H1573" s="4" t="s">
        <v>9101</v>
      </c>
      <c r="I1573" s="4" t="s">
        <v>9102</v>
      </c>
      <c r="J1573" s="6" t="s">
        <v>9103</v>
      </c>
      <c r="K1573" s="7" t="str">
        <f>HYPERLINK("https://drive.google.com/file/d/1lh7hWpbV06z0GeIzPLsN1VHyiJeRNAdy/view?usp=drivesdk","Ir. Licinius Tarigan")</f>
        <v>Ir. Licinius Tarigan</v>
      </c>
      <c r="L1573" s="4" t="s">
        <v>9104</v>
      </c>
    </row>
    <row r="1574">
      <c r="A1574" s="3">
        <v>44446.45498996528</v>
      </c>
      <c r="B1574" s="4" t="s">
        <v>9105</v>
      </c>
      <c r="C1574" s="4" t="s">
        <v>9106</v>
      </c>
      <c r="D1574" s="5" t="s">
        <v>9107</v>
      </c>
      <c r="E1574" s="4" t="s">
        <v>5</v>
      </c>
      <c r="F1574" s="4" t="s">
        <v>70</v>
      </c>
      <c r="H1574" s="4" t="s">
        <v>304</v>
      </c>
      <c r="I1574" s="4" t="s">
        <v>9108</v>
      </c>
      <c r="J1574" s="6" t="s">
        <v>9109</v>
      </c>
      <c r="K1574" s="7" t="str">
        <f>HYPERLINK("https://drive.google.com/file/d/1gT4r90Fp0hbaoCjVmxLGkOirju7UXs74/view?usp=drivesdk","Rudiansyah")</f>
        <v>Rudiansyah</v>
      </c>
      <c r="L1574" s="4" t="s">
        <v>9104</v>
      </c>
    </row>
    <row r="1575">
      <c r="A1575" s="3">
        <v>44446.45499143518</v>
      </c>
      <c r="B1575" s="4" t="s">
        <v>9110</v>
      </c>
      <c r="C1575" s="4" t="s">
        <v>7969</v>
      </c>
      <c r="D1575" s="5" t="s">
        <v>9111</v>
      </c>
      <c r="E1575" s="4" t="s">
        <v>5</v>
      </c>
      <c r="F1575" s="4" t="s">
        <v>9112</v>
      </c>
      <c r="H1575" s="4" t="s">
        <v>9113</v>
      </c>
      <c r="I1575" s="4" t="s">
        <v>9114</v>
      </c>
      <c r="J1575" s="6" t="s">
        <v>9115</v>
      </c>
      <c r="K1575" s="7" t="str">
        <f>HYPERLINK("https://drive.google.com/file/d/1mf9J4wZq1kZL44jnw2SyOsiBN3OOW99C/view?usp=drivesdk","KANTY SULISTYA, S.Pt")</f>
        <v>KANTY SULISTYA, S.Pt</v>
      </c>
      <c r="L1575" s="4" t="s">
        <v>9104</v>
      </c>
    </row>
    <row r="1576">
      <c r="A1576" s="3">
        <v>44446.45506155092</v>
      </c>
      <c r="B1576" s="4" t="s">
        <v>9116</v>
      </c>
      <c r="C1576" s="4" t="s">
        <v>9117</v>
      </c>
      <c r="D1576" s="5" t="s">
        <v>9118</v>
      </c>
      <c r="E1576" s="4" t="s">
        <v>5</v>
      </c>
      <c r="F1576" s="4" t="s">
        <v>70</v>
      </c>
      <c r="H1576" s="4" t="s">
        <v>3496</v>
      </c>
      <c r="I1576" s="4" t="s">
        <v>9119</v>
      </c>
      <c r="J1576" s="6" t="s">
        <v>9120</v>
      </c>
      <c r="K1576" s="7" t="str">
        <f>HYPERLINK("https://drive.google.com/file/d/1QsxX0nQ1RlV0gBvl7AaEe9vsvPunCXyx/view?usp=drivesdk","SUPRAYITNO")</f>
        <v>SUPRAYITNO</v>
      </c>
      <c r="L1576" s="4" t="s">
        <v>9104</v>
      </c>
    </row>
    <row r="1577">
      <c r="A1577" s="3">
        <v>44446.45522322917</v>
      </c>
      <c r="B1577" s="4" t="s">
        <v>9121</v>
      </c>
      <c r="C1577" s="4" t="s">
        <v>9122</v>
      </c>
      <c r="D1577" s="5" t="s">
        <v>9123</v>
      </c>
      <c r="E1577" s="4" t="s">
        <v>5</v>
      </c>
      <c r="F1577" s="4" t="s">
        <v>55</v>
      </c>
      <c r="H1577" s="4" t="s">
        <v>9124</v>
      </c>
      <c r="I1577" s="4" t="s">
        <v>9125</v>
      </c>
      <c r="J1577" s="6" t="s">
        <v>9126</v>
      </c>
      <c r="K1577" s="7" t="str">
        <f>HYPERLINK("https://drive.google.com/file/d/1meOKDGBKHPiUal9Ld9RBtID5yTFtqSaV/view?usp=drivesdk","Jon H Naibaho")</f>
        <v>Jon H Naibaho</v>
      </c>
      <c r="L1577" s="4" t="s">
        <v>9104</v>
      </c>
    </row>
    <row r="1578">
      <c r="A1578" s="3">
        <v>44446.45523028936</v>
      </c>
      <c r="B1578" s="4" t="s">
        <v>9081</v>
      </c>
      <c r="C1578" s="4" t="s">
        <v>9082</v>
      </c>
      <c r="D1578" s="5" t="s">
        <v>9083</v>
      </c>
      <c r="E1578" s="4" t="s">
        <v>5</v>
      </c>
      <c r="F1578" s="4" t="s">
        <v>70</v>
      </c>
      <c r="H1578" s="4" t="s">
        <v>48</v>
      </c>
      <c r="I1578" s="4" t="s">
        <v>9127</v>
      </c>
      <c r="J1578" s="6" t="s">
        <v>9128</v>
      </c>
      <c r="K1578" s="7" t="str">
        <f>HYPERLINK("https://drive.google.com/file/d/13H3YjBLWN-LUY_0fSHig3TU2lYNaoNTq/view?usp=drivesdk","Asdedi")</f>
        <v>Asdedi</v>
      </c>
      <c r="L1578" s="4" t="s">
        <v>9104</v>
      </c>
    </row>
    <row r="1579">
      <c r="A1579" s="3">
        <v>44446.455239930554</v>
      </c>
      <c r="B1579" s="4" t="s">
        <v>9129</v>
      </c>
      <c r="C1579" s="4" t="s">
        <v>9130</v>
      </c>
      <c r="D1579" s="5" t="s">
        <v>9131</v>
      </c>
      <c r="E1579" s="4" t="s">
        <v>5</v>
      </c>
      <c r="F1579" s="4" t="s">
        <v>70</v>
      </c>
      <c r="H1579" s="4" t="s">
        <v>9132</v>
      </c>
      <c r="I1579" s="4" t="s">
        <v>9133</v>
      </c>
      <c r="J1579" s="6" t="s">
        <v>9134</v>
      </c>
      <c r="K1579" s="7" t="str">
        <f>HYPERLINK("https://drive.google.com/file/d/1sS4h_0xDmqItctdsmVJEqE2XfPW1MCWx/view?usp=drivesdk","Novriandi ")</f>
        <v>Novriandi </v>
      </c>
      <c r="L1579" s="4" t="s">
        <v>9135</v>
      </c>
    </row>
    <row r="1580">
      <c r="A1580" s="3">
        <v>44446.4552737037</v>
      </c>
      <c r="B1580" s="4" t="s">
        <v>4306</v>
      </c>
      <c r="C1580" s="4" t="s">
        <v>4307</v>
      </c>
      <c r="D1580" s="5" t="s">
        <v>4308</v>
      </c>
      <c r="E1580" s="4" t="s">
        <v>5</v>
      </c>
      <c r="F1580" s="4" t="s">
        <v>70</v>
      </c>
      <c r="H1580" s="4" t="s">
        <v>3203</v>
      </c>
      <c r="I1580" s="4" t="s">
        <v>9136</v>
      </c>
      <c r="J1580" s="6" t="s">
        <v>9137</v>
      </c>
      <c r="K1580" s="7" t="str">
        <f>HYPERLINK("https://drive.google.com/file/d/1nR5rOsS3EoVdBLYJsxBzpjXx1KADr9HT/view?usp=drivesdk","AGUSTIYADI.SP")</f>
        <v>AGUSTIYADI.SP</v>
      </c>
      <c r="L1580" s="4" t="s">
        <v>9104</v>
      </c>
    </row>
    <row r="1581">
      <c r="A1581" s="3">
        <v>44446.45540010417</v>
      </c>
      <c r="B1581" s="4" t="s">
        <v>9138</v>
      </c>
      <c r="C1581" s="4" t="s">
        <v>9139</v>
      </c>
      <c r="D1581" s="5" t="s">
        <v>9140</v>
      </c>
      <c r="E1581" s="4" t="s">
        <v>5</v>
      </c>
      <c r="F1581" s="4" t="s">
        <v>70</v>
      </c>
      <c r="H1581" s="4" t="s">
        <v>9141</v>
      </c>
      <c r="I1581" s="4" t="s">
        <v>9142</v>
      </c>
      <c r="J1581" s="6" t="s">
        <v>9143</v>
      </c>
      <c r="K1581" s="7" t="str">
        <f>HYPERLINK("https://drive.google.com/file/d/1N-0AmxyPxEgGKmX1nwu9LAqTgdi0Uqs7/view?usp=drivesdk","Siti Muslikhah ")</f>
        <v>Siti Muslikhah </v>
      </c>
      <c r="L1581" s="4" t="s">
        <v>9135</v>
      </c>
    </row>
    <row r="1582">
      <c r="A1582" s="3">
        <v>44446.45555533565</v>
      </c>
      <c r="B1582" s="4" t="s">
        <v>9144</v>
      </c>
      <c r="C1582" s="4" t="s">
        <v>9145</v>
      </c>
      <c r="D1582" s="5" t="s">
        <v>9146</v>
      </c>
      <c r="E1582" s="4" t="s">
        <v>5</v>
      </c>
      <c r="F1582" s="4" t="s">
        <v>70</v>
      </c>
      <c r="H1582" s="4" t="s">
        <v>615</v>
      </c>
      <c r="I1582" s="4" t="s">
        <v>9147</v>
      </c>
      <c r="J1582" s="6" t="s">
        <v>9148</v>
      </c>
      <c r="K1582" s="7" t="str">
        <f>HYPERLINK("https://drive.google.com/file/d/1qiwp0kt60B23DYjfXB3-AifoTrILCHF1/view?usp=drivesdk","Muhammad Ali Hanafiah, S.P., M.Si")</f>
        <v>Muhammad Ali Hanafiah, S.P., M.Si</v>
      </c>
      <c r="L1582" s="4" t="s">
        <v>9135</v>
      </c>
    </row>
    <row r="1583">
      <c r="A1583" s="3">
        <v>44446.45566648148</v>
      </c>
      <c r="B1583" s="4" t="s">
        <v>9149</v>
      </c>
      <c r="C1583" s="4" t="s">
        <v>9150</v>
      </c>
      <c r="D1583" s="5" t="s">
        <v>9151</v>
      </c>
      <c r="E1583" s="4" t="s">
        <v>6</v>
      </c>
      <c r="F1583" s="4" t="s">
        <v>187</v>
      </c>
      <c r="H1583" s="4" t="s">
        <v>318</v>
      </c>
      <c r="I1583" s="4" t="s">
        <v>9152</v>
      </c>
      <c r="J1583" s="6" t="s">
        <v>9153</v>
      </c>
      <c r="K1583" s="7" t="str">
        <f>HYPERLINK("https://drive.google.com/file/d/1p8P4xLOkCTEbtbY1JngfZvtmrTZPiuPe/view?usp=drivesdk","Widyo Yuherdian")</f>
        <v>Widyo Yuherdian</v>
      </c>
      <c r="L1583" s="4" t="s">
        <v>9135</v>
      </c>
    </row>
    <row r="1584">
      <c r="A1584" s="3">
        <v>44446.4558534838</v>
      </c>
      <c r="B1584" s="4" t="s">
        <v>9154</v>
      </c>
      <c r="C1584" s="4" t="s">
        <v>9155</v>
      </c>
      <c r="D1584" s="5" t="s">
        <v>9156</v>
      </c>
      <c r="E1584" s="4" t="s">
        <v>5</v>
      </c>
      <c r="F1584" s="4" t="s">
        <v>1088</v>
      </c>
      <c r="H1584" s="4" t="s">
        <v>9157</v>
      </c>
      <c r="I1584" s="4" t="s">
        <v>9158</v>
      </c>
      <c r="J1584" s="6" t="s">
        <v>9159</v>
      </c>
      <c r="K1584" s="7" t="str">
        <f>HYPERLINK("https://drive.google.com/file/d/1DaHALamJiYB37HTwykNSmLckMe6k7nZF/view?usp=drivesdk","SITI AMINAH, SP., M.Si")</f>
        <v>SITI AMINAH, SP., M.Si</v>
      </c>
      <c r="L1584" s="4" t="s">
        <v>9135</v>
      </c>
    </row>
    <row r="1585">
      <c r="A1585" s="3">
        <v>44446.45597597222</v>
      </c>
      <c r="B1585" s="4" t="s">
        <v>9160</v>
      </c>
      <c r="C1585" s="4" t="s">
        <v>7969</v>
      </c>
      <c r="D1585" s="5" t="s">
        <v>9161</v>
      </c>
      <c r="E1585" s="4" t="s">
        <v>5</v>
      </c>
      <c r="F1585" s="4" t="s">
        <v>9162</v>
      </c>
      <c r="H1585" s="4" t="s">
        <v>1114</v>
      </c>
      <c r="I1585" s="4" t="s">
        <v>9163</v>
      </c>
      <c r="J1585" s="6" t="s">
        <v>9164</v>
      </c>
      <c r="K1585" s="7" t="str">
        <f>HYPERLINK("https://drive.google.com/file/d/1EMorRRPnP4BBmx5A5wa89kBd1Gny1f54/view?usp=drivesdk","SAEPULOH, S.Pt")</f>
        <v>SAEPULOH, S.Pt</v>
      </c>
      <c r="L1585" s="4" t="s">
        <v>9135</v>
      </c>
    </row>
    <row r="1586">
      <c r="A1586" s="3">
        <v>44446.45622229167</v>
      </c>
      <c r="B1586" s="4" t="s">
        <v>9165</v>
      </c>
      <c r="C1586" s="4" t="s">
        <v>9166</v>
      </c>
      <c r="D1586" s="5" t="s">
        <v>9167</v>
      </c>
      <c r="E1586" s="4" t="s">
        <v>5</v>
      </c>
      <c r="F1586" s="4" t="s">
        <v>9168</v>
      </c>
      <c r="H1586" s="4" t="s">
        <v>5803</v>
      </c>
      <c r="I1586" s="4" t="s">
        <v>9169</v>
      </c>
      <c r="J1586" s="6" t="s">
        <v>9170</v>
      </c>
      <c r="K1586" s="7" t="str">
        <f>HYPERLINK("https://drive.google.com/file/d/1PdrKmsn1vk4lAZUEGGd7P-SIg1R4v1oH/view?usp=drivesdk","SALIM SYARIF, S.P., M.M.")</f>
        <v>SALIM SYARIF, S.P., M.M.</v>
      </c>
      <c r="L1586" s="4" t="s">
        <v>9171</v>
      </c>
    </row>
    <row r="1587">
      <c r="A1587" s="3">
        <v>44446.456430300925</v>
      </c>
      <c r="B1587" s="4" t="s">
        <v>9172</v>
      </c>
      <c r="C1587" s="4" t="s">
        <v>9173</v>
      </c>
      <c r="D1587" s="5" t="s">
        <v>9174</v>
      </c>
      <c r="E1587" s="4" t="s">
        <v>5</v>
      </c>
      <c r="F1587" s="4" t="s">
        <v>70</v>
      </c>
      <c r="H1587" s="4" t="s">
        <v>9175</v>
      </c>
      <c r="I1587" s="4" t="s">
        <v>9176</v>
      </c>
      <c r="J1587" s="6" t="s">
        <v>9177</v>
      </c>
      <c r="K1587" s="7" t="str">
        <f>HYPERLINK("https://drive.google.com/file/d/1h2qO4Miii74EVZqwGXIsRTDVA1bPHTue/view?usp=drivesdk","Andi Tri Mulyono")</f>
        <v>Andi Tri Mulyono</v>
      </c>
      <c r="L1587" s="4" t="s">
        <v>9171</v>
      </c>
    </row>
    <row r="1588">
      <c r="A1588" s="3">
        <v>44446.4565552662</v>
      </c>
      <c r="B1588" s="4" t="s">
        <v>9178</v>
      </c>
      <c r="C1588" s="4" t="s">
        <v>9179</v>
      </c>
      <c r="D1588" s="5" t="s">
        <v>9180</v>
      </c>
      <c r="E1588" s="4" t="s">
        <v>5</v>
      </c>
      <c r="F1588" s="4" t="s">
        <v>70</v>
      </c>
      <c r="H1588" s="4" t="s">
        <v>9181</v>
      </c>
      <c r="I1588" s="4" t="s">
        <v>9182</v>
      </c>
      <c r="J1588" s="6" t="s">
        <v>9183</v>
      </c>
      <c r="K1588" s="7" t="str">
        <f>HYPERLINK("https://drive.google.com/file/d/1iAvSAo9dRm4y_dOfwmFEPRM359sanNsv/view?usp=drivesdk","MAMBANG, SP")</f>
        <v>MAMBANG, SP</v>
      </c>
      <c r="L1588" s="4" t="s">
        <v>9171</v>
      </c>
    </row>
    <row r="1589">
      <c r="A1589" s="3">
        <v>44446.4568560301</v>
      </c>
      <c r="B1589" s="4" t="s">
        <v>9184</v>
      </c>
      <c r="C1589" s="4" t="s">
        <v>9185</v>
      </c>
      <c r="D1589" s="5" t="s">
        <v>9186</v>
      </c>
      <c r="E1589" s="4" t="s">
        <v>5</v>
      </c>
      <c r="F1589" s="4" t="s">
        <v>70</v>
      </c>
      <c r="H1589" s="4" t="s">
        <v>870</v>
      </c>
      <c r="I1589" s="4" t="s">
        <v>9187</v>
      </c>
      <c r="J1589" s="6" t="s">
        <v>9188</v>
      </c>
      <c r="K1589" s="7" t="str">
        <f>HYPERLINK("https://drive.google.com/file/d/1Ne0iQ3S3zcD1P9RVLdebGyOiiGshMFlH/view?usp=drivesdk","YUNITA ASMIRA, SP., MM")</f>
        <v>YUNITA ASMIRA, SP., MM</v>
      </c>
      <c r="L1589" s="4" t="s">
        <v>9189</v>
      </c>
    </row>
    <row r="1590">
      <c r="A1590" s="3">
        <v>44446.45692108796</v>
      </c>
      <c r="B1590" s="4" t="s">
        <v>9190</v>
      </c>
      <c r="C1590" s="4" t="s">
        <v>9191</v>
      </c>
      <c r="D1590" s="5" t="s">
        <v>9192</v>
      </c>
      <c r="E1590" s="4" t="s">
        <v>5</v>
      </c>
      <c r="F1590" s="4" t="s">
        <v>70</v>
      </c>
      <c r="H1590" s="4" t="s">
        <v>9193</v>
      </c>
      <c r="I1590" s="4" t="s">
        <v>9194</v>
      </c>
      <c r="J1590" s="6" t="s">
        <v>9195</v>
      </c>
      <c r="K1590" s="7" t="str">
        <f>HYPERLINK("https://drive.google.com/file/d/1KpLom2xPfzThZPeLNhangr7Ebnbndjhj/view?usp=drivesdk","Wuri Prabandari, S.TP")</f>
        <v>Wuri Prabandari, S.TP</v>
      </c>
      <c r="L1590" s="4" t="s">
        <v>9189</v>
      </c>
    </row>
    <row r="1591">
      <c r="A1591" s="3">
        <v>44446.457071666664</v>
      </c>
      <c r="B1591" s="4" t="s">
        <v>9196</v>
      </c>
      <c r="C1591" s="4" t="s">
        <v>9197</v>
      </c>
      <c r="D1591" s="5" t="s">
        <v>9198</v>
      </c>
      <c r="E1591" s="4" t="s">
        <v>5</v>
      </c>
      <c r="F1591" s="4" t="s">
        <v>70</v>
      </c>
      <c r="H1591" s="4" t="s">
        <v>9199</v>
      </c>
      <c r="I1591" s="4" t="s">
        <v>9200</v>
      </c>
      <c r="J1591" s="6" t="s">
        <v>9201</v>
      </c>
      <c r="K1591" s="7" t="str">
        <f>HYPERLINK("https://drive.google.com/file/d/1L1JCa7PPYFE32QTZTzPM0fGxfC4-LUtu/view?usp=drivesdk","Julita dona")</f>
        <v>Julita dona</v>
      </c>
      <c r="L1591" s="4" t="s">
        <v>9189</v>
      </c>
    </row>
    <row r="1592">
      <c r="A1592" s="3">
        <v>44446.45719810185</v>
      </c>
      <c r="B1592" s="4" t="s">
        <v>9202</v>
      </c>
      <c r="C1592" s="4" t="s">
        <v>9203</v>
      </c>
      <c r="D1592" s="5" t="s">
        <v>9204</v>
      </c>
      <c r="E1592" s="4" t="s">
        <v>5</v>
      </c>
      <c r="F1592" s="4" t="s">
        <v>70</v>
      </c>
      <c r="H1592" s="4" t="s">
        <v>9205</v>
      </c>
      <c r="I1592" s="4" t="s">
        <v>9206</v>
      </c>
      <c r="J1592" s="6" t="s">
        <v>9207</v>
      </c>
      <c r="K1592" s="7" t="str">
        <f>HYPERLINK("https://drive.google.com/file/d/15n7adp8TYHbaf7rxcD9zcbJ3l9e6NYMU/view?usp=drivesdk","Raffel Jubili Sitompul")</f>
        <v>Raffel Jubili Sitompul</v>
      </c>
      <c r="L1592" s="4" t="s">
        <v>9189</v>
      </c>
    </row>
    <row r="1593">
      <c r="A1593" s="3">
        <v>44446.45721606481</v>
      </c>
      <c r="B1593" s="4" t="s">
        <v>9208</v>
      </c>
      <c r="C1593" s="4" t="s">
        <v>9209</v>
      </c>
      <c r="D1593" s="5" t="s">
        <v>9210</v>
      </c>
      <c r="E1593" s="4" t="s">
        <v>5</v>
      </c>
      <c r="F1593" s="4" t="s">
        <v>9211</v>
      </c>
      <c r="H1593" s="4" t="s">
        <v>304</v>
      </c>
      <c r="I1593" s="4" t="s">
        <v>9212</v>
      </c>
      <c r="J1593" s="6" t="s">
        <v>9213</v>
      </c>
      <c r="K1593" s="7" t="str">
        <f>HYPERLINK("https://drive.google.com/file/d/1MYnue4pQAttsN2L7qtpyW2abVHzehI-a/view?usp=drivesdk","ADE KUSUMA AKBAR SP. M.MA")</f>
        <v>ADE KUSUMA AKBAR SP. M.MA</v>
      </c>
      <c r="L1593" s="4" t="s">
        <v>9189</v>
      </c>
    </row>
    <row r="1594">
      <c r="A1594" s="3">
        <v>44446.45744565972</v>
      </c>
      <c r="B1594" s="4" t="s">
        <v>9214</v>
      </c>
      <c r="C1594" s="4" t="s">
        <v>9215</v>
      </c>
      <c r="D1594" s="5" t="s">
        <v>9216</v>
      </c>
      <c r="E1594" s="4" t="s">
        <v>5</v>
      </c>
      <c r="F1594" s="4" t="s">
        <v>70</v>
      </c>
      <c r="H1594" s="4" t="s">
        <v>731</v>
      </c>
      <c r="I1594" s="4" t="s">
        <v>9217</v>
      </c>
      <c r="J1594" s="6" t="s">
        <v>9218</v>
      </c>
      <c r="K1594" s="7" t="str">
        <f>HYPERLINK("https://drive.google.com/file/d/12uKi-uzADDQLaf-WP2uhzrL77fvb3Dvs/view?usp=drivesdk","WARNISAH,S.P")</f>
        <v>WARNISAH,S.P</v>
      </c>
      <c r="L1594" s="4" t="s">
        <v>9189</v>
      </c>
    </row>
    <row r="1595">
      <c r="A1595" s="3">
        <v>44446.45749378472</v>
      </c>
      <c r="B1595" s="4" t="s">
        <v>9219</v>
      </c>
      <c r="C1595" s="4" t="s">
        <v>9220</v>
      </c>
      <c r="D1595" s="5" t="s">
        <v>9221</v>
      </c>
      <c r="E1595" s="4" t="s">
        <v>5</v>
      </c>
      <c r="F1595" s="4" t="s">
        <v>9222</v>
      </c>
      <c r="H1595" s="4" t="s">
        <v>222</v>
      </c>
      <c r="I1595" s="4" t="s">
        <v>9223</v>
      </c>
      <c r="J1595" s="6" t="s">
        <v>9224</v>
      </c>
      <c r="K1595" s="7" t="str">
        <f>HYPERLINK("https://drive.google.com/file/d/1J-f3Ppl9zMbvN386EfJtCqxxMEJmGH9n/view?usp=drivesdk","HERRY SUVPRIYANA, S.E")</f>
        <v>HERRY SUVPRIYANA, S.E</v>
      </c>
      <c r="L1595" s="4" t="s">
        <v>9225</v>
      </c>
    </row>
    <row r="1596">
      <c r="A1596" s="3">
        <v>44446.457494270835</v>
      </c>
      <c r="B1596" s="4" t="s">
        <v>9226</v>
      </c>
      <c r="C1596" s="4" t="s">
        <v>9227</v>
      </c>
      <c r="D1596" s="5" t="s">
        <v>9228</v>
      </c>
      <c r="E1596" s="4" t="s">
        <v>5</v>
      </c>
      <c r="F1596" s="4" t="s">
        <v>55</v>
      </c>
      <c r="H1596" s="4" t="s">
        <v>9229</v>
      </c>
      <c r="I1596" s="4" t="s">
        <v>9230</v>
      </c>
      <c r="J1596" s="6" t="s">
        <v>9231</v>
      </c>
      <c r="K1596" s="7" t="str">
        <f>HYPERLINK("https://drive.google.com/file/d/1eiBTrQT6mu6S2W2f-me39_5PORBJhDFe/view?usp=drivesdk","Benedicta Lamria Siregar")</f>
        <v>Benedicta Lamria Siregar</v>
      </c>
      <c r="L1596" s="4" t="s">
        <v>9225</v>
      </c>
    </row>
    <row r="1597">
      <c r="A1597" s="3">
        <v>44446.45754581019</v>
      </c>
      <c r="B1597" s="4" t="s">
        <v>9232</v>
      </c>
      <c r="C1597" s="4" t="s">
        <v>9233</v>
      </c>
      <c r="D1597" s="5" t="s">
        <v>9234</v>
      </c>
      <c r="E1597" s="4" t="s">
        <v>5</v>
      </c>
      <c r="F1597" s="4" t="s">
        <v>31</v>
      </c>
      <c r="H1597" s="4" t="s">
        <v>9235</v>
      </c>
      <c r="I1597" s="4" t="s">
        <v>9236</v>
      </c>
      <c r="J1597" s="6" t="s">
        <v>9237</v>
      </c>
      <c r="K1597" s="7" t="str">
        <f>HYPERLINK("https://drive.google.com/file/d/1v0KDvfMWDDdZ9QUWihzNxlh5xbV3dY1d/view?usp=drivesdk","DINI NOVIANT, S.T.P.,  M.Si")</f>
        <v>DINI NOVIANT, S.T.P.,  M.Si</v>
      </c>
      <c r="L1597" s="4" t="s">
        <v>9225</v>
      </c>
    </row>
    <row r="1598">
      <c r="A1598" s="3">
        <v>44446.45760356481</v>
      </c>
      <c r="B1598" s="4" t="s">
        <v>9238</v>
      </c>
      <c r="C1598" s="4" t="s">
        <v>9239</v>
      </c>
      <c r="D1598" s="5" t="s">
        <v>9240</v>
      </c>
      <c r="E1598" s="4" t="s">
        <v>5</v>
      </c>
      <c r="F1598" s="4" t="s">
        <v>70</v>
      </c>
      <c r="H1598" s="4" t="s">
        <v>1035</v>
      </c>
      <c r="I1598" s="4" t="s">
        <v>9241</v>
      </c>
      <c r="J1598" s="6" t="s">
        <v>9242</v>
      </c>
      <c r="K1598" s="7" t="str">
        <f>HYPERLINK("https://drive.google.com/file/d/1dg8Ecchd9rnndU6MqBTgarPRSRQCxrd2/view?usp=drivesdk","Sandi Ermalia, SP")</f>
        <v>Sandi Ermalia, SP</v>
      </c>
      <c r="L1598" s="4" t="s">
        <v>9225</v>
      </c>
    </row>
    <row r="1599">
      <c r="A1599" s="3">
        <v>44446.45764663194</v>
      </c>
      <c r="B1599" s="4" t="s">
        <v>9243</v>
      </c>
      <c r="C1599" s="4" t="s">
        <v>9244</v>
      </c>
      <c r="D1599" s="5" t="s">
        <v>9245</v>
      </c>
      <c r="E1599" s="4" t="s">
        <v>5</v>
      </c>
      <c r="F1599" s="4" t="s">
        <v>187</v>
      </c>
      <c r="H1599" s="4" t="s">
        <v>9246</v>
      </c>
      <c r="I1599" s="4" t="s">
        <v>9247</v>
      </c>
      <c r="J1599" s="6" t="s">
        <v>9248</v>
      </c>
      <c r="K1599" s="7" t="str">
        <f>HYPERLINK("https://drive.google.com/file/d/1Q4rhSHQ8Ti59isWIPa2TtPl9L5lkmGxt/view?usp=drivesdk","I Made Gunada, SP.")</f>
        <v>I Made Gunada, SP.</v>
      </c>
      <c r="L1599" s="4" t="s">
        <v>9225</v>
      </c>
    </row>
    <row r="1600">
      <c r="A1600" s="3">
        <v>44446.45766422454</v>
      </c>
      <c r="B1600" s="4" t="s">
        <v>9249</v>
      </c>
      <c r="C1600" s="4" t="s">
        <v>9250</v>
      </c>
      <c r="D1600" s="5" t="s">
        <v>9251</v>
      </c>
      <c r="E1600" s="4" t="s">
        <v>5</v>
      </c>
      <c r="F1600" s="4" t="s">
        <v>70</v>
      </c>
      <c r="H1600" s="4" t="s">
        <v>9252</v>
      </c>
      <c r="I1600" s="4" t="s">
        <v>9253</v>
      </c>
      <c r="J1600" s="6" t="s">
        <v>9254</v>
      </c>
      <c r="K1600" s="7" t="str">
        <f>HYPERLINK("https://drive.google.com/file/d/1VaGLcCCUOzKH6Ll9QIJdta8gonNEsMi0/view?usp=drivesdk","DEDI AFANDI, S.Pt.")</f>
        <v>DEDI AFANDI, S.Pt.</v>
      </c>
      <c r="L1600" s="4" t="s">
        <v>9225</v>
      </c>
    </row>
    <row r="1601">
      <c r="A1601" s="3">
        <v>44446.457746921296</v>
      </c>
      <c r="B1601" s="4" t="s">
        <v>9255</v>
      </c>
      <c r="C1601" s="4" t="s">
        <v>9256</v>
      </c>
      <c r="D1601" s="5" t="s">
        <v>9257</v>
      </c>
      <c r="E1601" s="4" t="s">
        <v>5</v>
      </c>
      <c r="F1601" s="4" t="s">
        <v>55</v>
      </c>
      <c r="H1601" s="4" t="s">
        <v>2234</v>
      </c>
      <c r="I1601" s="4" t="s">
        <v>9258</v>
      </c>
      <c r="J1601" s="6" t="s">
        <v>9259</v>
      </c>
      <c r="K1601" s="7" t="str">
        <f>HYPERLINK("https://drive.google.com/file/d/1T7Vfnxz2KTNRg-_bKitqUfvAkoyraxXf/view?usp=drivesdk","Dr. Catur  Wasonowati, SP MSi")</f>
        <v>Dr. Catur  Wasonowati, SP MSi</v>
      </c>
      <c r="L1601" s="4" t="s">
        <v>9225</v>
      </c>
    </row>
    <row r="1602">
      <c r="A1602" s="3">
        <v>44446.457936782404</v>
      </c>
      <c r="B1602" s="4" t="s">
        <v>9260</v>
      </c>
      <c r="C1602" s="4" t="s">
        <v>9261</v>
      </c>
      <c r="D1602" s="5" t="s">
        <v>9262</v>
      </c>
      <c r="E1602" s="4" t="s">
        <v>5</v>
      </c>
      <c r="F1602" s="4" t="s">
        <v>70</v>
      </c>
      <c r="H1602" s="4" t="s">
        <v>9263</v>
      </c>
      <c r="I1602" s="4" t="s">
        <v>9264</v>
      </c>
      <c r="J1602" s="6" t="s">
        <v>9265</v>
      </c>
      <c r="K1602" s="7" t="str">
        <f>HYPERLINK("https://drive.google.com/file/d/1GmDpnP5ancJ3KGhozWoR7EM-2XOHmKJm/view?usp=drivesdk","Iwan Setiyawan, SP")</f>
        <v>Iwan Setiyawan, SP</v>
      </c>
      <c r="L1602" s="4" t="s">
        <v>9225</v>
      </c>
    </row>
    <row r="1603">
      <c r="A1603" s="3">
        <v>44446.45794094907</v>
      </c>
      <c r="B1603" s="4" t="s">
        <v>9266</v>
      </c>
      <c r="C1603" s="4" t="s">
        <v>9267</v>
      </c>
      <c r="D1603" s="5" t="s">
        <v>9268</v>
      </c>
      <c r="E1603" s="4" t="s">
        <v>5</v>
      </c>
      <c r="F1603" s="4" t="s">
        <v>70</v>
      </c>
      <c r="H1603" s="4" t="s">
        <v>9269</v>
      </c>
      <c r="I1603" s="4" t="s">
        <v>9270</v>
      </c>
      <c r="J1603" s="6" t="s">
        <v>9271</v>
      </c>
      <c r="K1603" s="7" t="str">
        <f>HYPERLINK("https://drive.google.com/file/d/1AzaUH7t9Q5DJPu0WBXP6pJpAHPz4ExIg/view?usp=drivesdk","I Putu Sujaedi")</f>
        <v>I Putu Sujaedi</v>
      </c>
      <c r="L1603" s="4" t="s">
        <v>9225</v>
      </c>
    </row>
    <row r="1604">
      <c r="A1604" s="3">
        <v>44446.45801569444</v>
      </c>
      <c r="B1604" s="4" t="s">
        <v>9272</v>
      </c>
      <c r="C1604" s="4" t="s">
        <v>9273</v>
      </c>
      <c r="D1604" s="5" t="s">
        <v>9274</v>
      </c>
      <c r="E1604" s="4" t="s">
        <v>5</v>
      </c>
      <c r="F1604" s="4" t="s">
        <v>70</v>
      </c>
      <c r="H1604" s="4" t="s">
        <v>9275</v>
      </c>
      <c r="I1604" s="4" t="s">
        <v>9276</v>
      </c>
      <c r="J1604" s="6" t="s">
        <v>9277</v>
      </c>
      <c r="K1604" s="7" t="str">
        <f>HYPERLINK("https://drive.google.com/file/d/1PaxJkwL88bW7aZLxlD8gvrSZ0dkU9_MN/view?usp=drivesdk","Emy Alberthina Rumtily,SP")</f>
        <v>Emy Alberthina Rumtily,SP</v>
      </c>
      <c r="L1604" s="4" t="s">
        <v>9225</v>
      </c>
    </row>
    <row r="1605">
      <c r="A1605" s="3">
        <v>44446.45813721065</v>
      </c>
      <c r="B1605" s="4" t="s">
        <v>2542</v>
      </c>
      <c r="C1605" s="4" t="s">
        <v>2543</v>
      </c>
      <c r="D1605" s="5" t="s">
        <v>2544</v>
      </c>
      <c r="E1605" s="4" t="s">
        <v>5</v>
      </c>
      <c r="F1605" s="4" t="s">
        <v>70</v>
      </c>
      <c r="H1605" s="4" t="s">
        <v>9278</v>
      </c>
      <c r="I1605" s="4" t="s">
        <v>9279</v>
      </c>
      <c r="J1605" s="6" t="s">
        <v>9280</v>
      </c>
      <c r="K1605" s="7" t="str">
        <f>HYPERLINK("https://drive.google.com/file/d/1UmzCLC2HswaK133OOiMN4FotL52eNs6D/view?usp=drivesdk","NOVITA NGAMELUBUN, S.P.")</f>
        <v>NOVITA NGAMELUBUN, S.P.</v>
      </c>
      <c r="L1605" s="4" t="s">
        <v>9281</v>
      </c>
    </row>
    <row r="1606">
      <c r="A1606" s="3">
        <v>44446.458176597225</v>
      </c>
      <c r="B1606" s="4" t="s">
        <v>9282</v>
      </c>
      <c r="C1606" s="4" t="s">
        <v>9283</v>
      </c>
      <c r="D1606" s="5" t="s">
        <v>9284</v>
      </c>
      <c r="E1606" s="4" t="s">
        <v>5</v>
      </c>
      <c r="F1606" s="4" t="s">
        <v>70</v>
      </c>
      <c r="H1606" s="4" t="s">
        <v>48</v>
      </c>
      <c r="I1606" s="4" t="s">
        <v>9285</v>
      </c>
      <c r="J1606" s="6" t="s">
        <v>9286</v>
      </c>
      <c r="K1606" s="7" t="str">
        <f>HYPERLINK("https://drive.google.com/file/d/1-YmD6jn0npWUmRpAe11dBHRr441KqrrT/view?usp=drivesdk","Jumali Siyono, A.Md")</f>
        <v>Jumali Siyono, A.Md</v>
      </c>
      <c r="L1606" s="4" t="s">
        <v>9281</v>
      </c>
    </row>
    <row r="1607">
      <c r="A1607" s="3">
        <v>44446.45826546296</v>
      </c>
      <c r="B1607" s="4" t="s">
        <v>9287</v>
      </c>
      <c r="C1607" s="4" t="s">
        <v>9288</v>
      </c>
      <c r="D1607" s="5" t="s">
        <v>9289</v>
      </c>
      <c r="E1607" s="4" t="s">
        <v>5</v>
      </c>
      <c r="F1607" s="4" t="s">
        <v>70</v>
      </c>
      <c r="H1607" s="4" t="s">
        <v>9290</v>
      </c>
      <c r="I1607" s="4" t="s">
        <v>9291</v>
      </c>
      <c r="J1607" s="6" t="s">
        <v>9292</v>
      </c>
      <c r="K1607" s="7" t="str">
        <f>HYPERLINK("https://drive.google.com/file/d/14QwbfgLA79Ekfw-mYWJheYp4McAeyx-8/view?usp=drivesdk","SURAJIMAN, SP")</f>
        <v>SURAJIMAN, SP</v>
      </c>
      <c r="L1607" s="4" t="s">
        <v>9281</v>
      </c>
    </row>
    <row r="1608">
      <c r="A1608" s="3">
        <v>44446.45827059028</v>
      </c>
      <c r="B1608" s="4" t="s">
        <v>9293</v>
      </c>
      <c r="C1608" s="4" t="s">
        <v>9294</v>
      </c>
      <c r="D1608" s="5" t="s">
        <v>9295</v>
      </c>
      <c r="E1608" s="4" t="s">
        <v>6</v>
      </c>
      <c r="G1608" s="4" t="s">
        <v>122</v>
      </c>
      <c r="H1608" s="4" t="s">
        <v>9296</v>
      </c>
      <c r="I1608" s="4" t="s">
        <v>9297</v>
      </c>
      <c r="J1608" s="6" t="s">
        <v>9298</v>
      </c>
      <c r="K1608" s="7" t="str">
        <f>HYPERLINK("https://drive.google.com/file/d/1E__TCfpI7XeLP900KNDHH3LtAat9dlqL/view?usp=drivesdk","Mustika Ratu")</f>
        <v>Mustika Ratu</v>
      </c>
      <c r="L1608" s="4" t="s">
        <v>9281</v>
      </c>
    </row>
    <row r="1609">
      <c r="A1609" s="3">
        <v>44446.4583472338</v>
      </c>
      <c r="B1609" s="4" t="s">
        <v>9299</v>
      </c>
      <c r="C1609" s="4" t="s">
        <v>9300</v>
      </c>
      <c r="D1609" s="5" t="s">
        <v>9301</v>
      </c>
      <c r="E1609" s="4" t="s">
        <v>5</v>
      </c>
      <c r="F1609" s="4" t="s">
        <v>70</v>
      </c>
      <c r="H1609" s="4" t="s">
        <v>7677</v>
      </c>
      <c r="I1609" s="4" t="s">
        <v>9302</v>
      </c>
      <c r="J1609" s="6" t="s">
        <v>9303</v>
      </c>
      <c r="K1609" s="7" t="str">
        <f>HYPERLINK("https://drive.google.com/file/d/1fM3GYlMUiU7nbKFaxjBp3hB9EY2h2TK_/view?usp=drivesdk","ABD RACHMAN, Sp")</f>
        <v>ABD RACHMAN, Sp</v>
      </c>
      <c r="L1609" s="4" t="s">
        <v>9281</v>
      </c>
    </row>
    <row r="1610">
      <c r="A1610" s="3">
        <v>44446.45845618055</v>
      </c>
      <c r="B1610" s="4" t="s">
        <v>9304</v>
      </c>
      <c r="C1610" s="4" t="s">
        <v>9305</v>
      </c>
      <c r="D1610" s="5" t="s">
        <v>9306</v>
      </c>
      <c r="E1610" s="4" t="s">
        <v>5</v>
      </c>
      <c r="H1610" s="4" t="s">
        <v>48</v>
      </c>
      <c r="I1610" s="4" t="s">
        <v>9307</v>
      </c>
      <c r="J1610" s="6" t="s">
        <v>9308</v>
      </c>
      <c r="K1610" s="7" t="str">
        <f>HYPERLINK("https://drive.google.com/file/d/16rQkGguEBmKmUj5SgZCBhYRfLG1o_3fA/view?usp=drivesdk","SOPIA DEPITA, S.P.")</f>
        <v>SOPIA DEPITA, S.P.</v>
      </c>
      <c r="L1610" s="4" t="s">
        <v>9281</v>
      </c>
    </row>
    <row r="1611">
      <c r="A1611" s="3">
        <v>44446.45857567129</v>
      </c>
      <c r="B1611" s="4" t="s">
        <v>9309</v>
      </c>
      <c r="C1611" s="4" t="s">
        <v>9310</v>
      </c>
      <c r="D1611" s="5" t="s">
        <v>9311</v>
      </c>
      <c r="E1611" s="4" t="s">
        <v>5</v>
      </c>
      <c r="F1611" s="4" t="s">
        <v>70</v>
      </c>
      <c r="H1611" s="4" t="s">
        <v>9312</v>
      </c>
      <c r="I1611" s="4" t="s">
        <v>9313</v>
      </c>
      <c r="J1611" s="6" t="s">
        <v>9314</v>
      </c>
      <c r="K1611" s="7" t="str">
        <f>HYPERLINK("https://drive.google.com/file/d/12yAQHZuLFWDVGLFme7XdGBP_MlLLpPaX/view?usp=drivesdk","Dony Ike Idul Sofyan, A.Md")</f>
        <v>Dony Ike Idul Sofyan, A.Md</v>
      </c>
      <c r="L1611" s="4" t="s">
        <v>9281</v>
      </c>
    </row>
    <row r="1612">
      <c r="A1612" s="3">
        <v>44446.45874207176</v>
      </c>
      <c r="B1612" s="4" t="s">
        <v>1647</v>
      </c>
      <c r="C1612" s="4" t="s">
        <v>1648</v>
      </c>
      <c r="D1612" s="5" t="s">
        <v>1649</v>
      </c>
      <c r="E1612" s="4" t="s">
        <v>5</v>
      </c>
      <c r="F1612" s="4" t="s">
        <v>70</v>
      </c>
      <c r="H1612" s="4" t="s">
        <v>9315</v>
      </c>
      <c r="I1612" s="4" t="s">
        <v>9316</v>
      </c>
      <c r="J1612" s="6" t="s">
        <v>9317</v>
      </c>
      <c r="K1612" s="7" t="str">
        <f>HYPERLINK("https://drive.google.com/file/d/1ThYZpnsl79g7VebaPhwanuBGpDlSBiCi/view?usp=drivesdk","Agung Handayani, SP")</f>
        <v>Agung Handayani, SP</v>
      </c>
      <c r="L1612" s="4" t="s">
        <v>9281</v>
      </c>
    </row>
    <row r="1613">
      <c r="A1613" s="3">
        <v>44446.45884148148</v>
      </c>
      <c r="B1613" s="4" t="s">
        <v>9318</v>
      </c>
      <c r="C1613" s="4" t="s">
        <v>9319</v>
      </c>
      <c r="D1613" s="5" t="s">
        <v>9320</v>
      </c>
      <c r="E1613" s="4" t="s">
        <v>6</v>
      </c>
      <c r="F1613" s="4" t="s">
        <v>9321</v>
      </c>
      <c r="G1613" s="4" t="s">
        <v>9322</v>
      </c>
      <c r="H1613" s="4" t="s">
        <v>4491</v>
      </c>
      <c r="I1613" s="4" t="s">
        <v>9323</v>
      </c>
      <c r="J1613" s="6" t="s">
        <v>9324</v>
      </c>
      <c r="K1613" s="7" t="str">
        <f>HYPERLINK("https://drive.google.com/file/d/1gEhgqkHZMXRoNtn8xgD6NaeldpNAlWqn/view?usp=drivesdk","M. Rizco Leoandri S.P")</f>
        <v>M. Rizco Leoandri S.P</v>
      </c>
      <c r="L1613" s="4" t="s">
        <v>9325</v>
      </c>
    </row>
    <row r="1614">
      <c r="A1614" s="3">
        <v>44446.45900016204</v>
      </c>
      <c r="B1614" s="4" t="s">
        <v>9326</v>
      </c>
      <c r="C1614" s="4" t="s">
        <v>9327</v>
      </c>
      <c r="D1614" s="5" t="s">
        <v>9328</v>
      </c>
      <c r="E1614" s="4" t="s">
        <v>5</v>
      </c>
      <c r="F1614" s="4" t="s">
        <v>9329</v>
      </c>
      <c r="H1614" s="4" t="s">
        <v>9330</v>
      </c>
      <c r="I1614" s="4" t="s">
        <v>9331</v>
      </c>
      <c r="J1614" s="6" t="s">
        <v>9332</v>
      </c>
      <c r="K1614" s="7" t="str">
        <f>HYPERLINK("https://drive.google.com/file/d/1Gk6wMN7l7KwHHtpE_ciDIbxEpbcspR79/view?usp=drivesdk","Brosdiana Sinaga, S.Pt")</f>
        <v>Brosdiana Sinaga, S.Pt</v>
      </c>
      <c r="L1614" s="4" t="s">
        <v>9325</v>
      </c>
    </row>
    <row r="1615">
      <c r="A1615" s="3">
        <v>44446.459065497686</v>
      </c>
      <c r="B1615" s="4" t="s">
        <v>9333</v>
      </c>
      <c r="C1615" s="4" t="s">
        <v>9334</v>
      </c>
      <c r="D1615" s="5" t="s">
        <v>9335</v>
      </c>
      <c r="E1615" s="4" t="s">
        <v>5</v>
      </c>
      <c r="F1615" s="4" t="s">
        <v>70</v>
      </c>
      <c r="H1615" s="4" t="s">
        <v>9336</v>
      </c>
      <c r="I1615" s="4" t="s">
        <v>9337</v>
      </c>
      <c r="J1615" s="6" t="s">
        <v>9338</v>
      </c>
      <c r="K1615" s="7" t="str">
        <f>HYPERLINK("https://drive.google.com/file/d/1h-yKjuSiS7wGz2_Cy7JOpPoxLuQZ4kUA/view?usp=drivesdk","Yeni Midianti, SP")</f>
        <v>Yeni Midianti, SP</v>
      </c>
      <c r="L1615" s="4" t="s">
        <v>9325</v>
      </c>
    </row>
    <row r="1616">
      <c r="A1616" s="3">
        <v>44446.45934864583</v>
      </c>
      <c r="B1616" s="4" t="s">
        <v>9339</v>
      </c>
      <c r="C1616" s="4" t="s">
        <v>9340</v>
      </c>
      <c r="D1616" s="5" t="s">
        <v>9341</v>
      </c>
      <c r="E1616" s="4" t="s">
        <v>5</v>
      </c>
      <c r="F1616" s="4" t="s">
        <v>70</v>
      </c>
      <c r="H1616" s="4" t="s">
        <v>9342</v>
      </c>
      <c r="I1616" s="4" t="s">
        <v>9343</v>
      </c>
      <c r="J1616" s="6" t="s">
        <v>9344</v>
      </c>
      <c r="K1616" s="7" t="str">
        <f>HYPERLINK("https://drive.google.com/file/d/1EFjsaFdnSK_PUpwFaPXTM75-0QQnl700/view?usp=drivesdk","SUNARNI, SP.")</f>
        <v>SUNARNI, SP.</v>
      </c>
      <c r="L1616" s="4" t="s">
        <v>9325</v>
      </c>
    </row>
    <row r="1617">
      <c r="A1617" s="3">
        <v>44446.45940883102</v>
      </c>
      <c r="B1617" s="4" t="s">
        <v>9345</v>
      </c>
      <c r="C1617" s="4" t="s">
        <v>9346</v>
      </c>
      <c r="D1617" s="5" t="s">
        <v>9347</v>
      </c>
      <c r="E1617" s="4" t="s">
        <v>5</v>
      </c>
      <c r="F1617" s="4" t="s">
        <v>9348</v>
      </c>
      <c r="H1617" s="4" t="s">
        <v>1051</v>
      </c>
      <c r="I1617" s="4" t="s">
        <v>9349</v>
      </c>
      <c r="J1617" s="6" t="s">
        <v>9350</v>
      </c>
      <c r="K1617" s="7" t="str">
        <f>HYPERLINK("https://drive.google.com/file/d/1GbKlj43KDp8pWq20-h_5loyZKKr1r90e/view?usp=drivesdk","Maria Mau Sari, S.T., M.E.")</f>
        <v>Maria Mau Sari, S.T., M.E.</v>
      </c>
      <c r="L1617" s="4" t="s">
        <v>9325</v>
      </c>
    </row>
    <row r="1618">
      <c r="A1618" s="3">
        <v>44446.45948472222</v>
      </c>
      <c r="B1618" s="4" t="s">
        <v>9351</v>
      </c>
      <c r="C1618" s="4" t="s">
        <v>9352</v>
      </c>
      <c r="D1618" s="5" t="s">
        <v>9353</v>
      </c>
      <c r="E1618" s="4" t="s">
        <v>5</v>
      </c>
      <c r="F1618" s="4" t="s">
        <v>70</v>
      </c>
      <c r="H1618" s="4" t="s">
        <v>9354</v>
      </c>
      <c r="I1618" s="4" t="s">
        <v>9355</v>
      </c>
      <c r="J1618" s="6" t="s">
        <v>9356</v>
      </c>
      <c r="K1618" s="7" t="str">
        <f>HYPERLINK("https://drive.google.com/file/d/1oJijjsYNbBhKPIv2wgweD9jvQg14RGMV/view?usp=drivesdk","Fitri Mabing,  SP")</f>
        <v>Fitri Mabing,  SP</v>
      </c>
      <c r="L1618" s="4" t="s">
        <v>9325</v>
      </c>
    </row>
    <row r="1619">
      <c r="A1619" s="3">
        <v>44446.45980848379</v>
      </c>
      <c r="B1619" s="4" t="s">
        <v>9357</v>
      </c>
      <c r="C1619" s="4" t="s">
        <v>9358</v>
      </c>
      <c r="D1619" s="5" t="s">
        <v>9359</v>
      </c>
      <c r="E1619" s="4" t="s">
        <v>5</v>
      </c>
      <c r="F1619" s="4" t="s">
        <v>9360</v>
      </c>
      <c r="H1619" s="4" t="s">
        <v>1448</v>
      </c>
      <c r="I1619" s="4" t="s">
        <v>9361</v>
      </c>
      <c r="J1619" s="6" t="s">
        <v>9362</v>
      </c>
      <c r="K1619" s="7" t="str">
        <f>HYPERLINK("https://drive.google.com/file/d/1eo40rzs38B_BtaO6rTAA1CIMkTrw2c4o/view?usp=drivesdk","Henny Nurdin, S.Pi")</f>
        <v>Henny Nurdin, S.Pi</v>
      </c>
      <c r="L1619" s="4" t="s">
        <v>9363</v>
      </c>
    </row>
    <row r="1620">
      <c r="A1620" s="3">
        <v>44446.45985461806</v>
      </c>
      <c r="B1620" s="4" t="s">
        <v>9266</v>
      </c>
      <c r="C1620" s="4" t="s">
        <v>9267</v>
      </c>
      <c r="D1620" s="5" t="s">
        <v>9268</v>
      </c>
      <c r="E1620" s="4" t="s">
        <v>5</v>
      </c>
      <c r="F1620" s="4" t="s">
        <v>70</v>
      </c>
      <c r="H1620" s="4" t="s">
        <v>9364</v>
      </c>
      <c r="I1620" s="4" t="s">
        <v>9365</v>
      </c>
      <c r="J1620" s="6" t="s">
        <v>9366</v>
      </c>
      <c r="K1620" s="7" t="str">
        <f>HYPERLINK("https://drive.google.com/file/d/1hVRrRGOBHqoowjeY_8r-9SLXFALMwqM1/view?usp=drivesdk","I Putu Sujaedi")</f>
        <v>I Putu Sujaedi</v>
      </c>
      <c r="L1620" s="4" t="s">
        <v>9363</v>
      </c>
    </row>
    <row r="1621">
      <c r="A1621" s="3">
        <v>44446.460139814815</v>
      </c>
      <c r="B1621" s="4" t="s">
        <v>9367</v>
      </c>
      <c r="C1621" s="4" t="s">
        <v>9368</v>
      </c>
      <c r="D1621" s="5" t="s">
        <v>9369</v>
      </c>
      <c r="E1621" s="4" t="s">
        <v>5</v>
      </c>
      <c r="F1621" s="4" t="s">
        <v>9370</v>
      </c>
      <c r="H1621" s="4" t="s">
        <v>9371</v>
      </c>
      <c r="I1621" s="4" t="s">
        <v>9372</v>
      </c>
      <c r="J1621" s="6" t="s">
        <v>9373</v>
      </c>
      <c r="K1621" s="7" t="str">
        <f>HYPERLINK("https://drive.google.com/file/d/1Iq7LVGVrh-NMOtx1IQbvAriCKZVYM_80/view?usp=drivesdk","Widodo")</f>
        <v>Widodo</v>
      </c>
      <c r="L1621" s="4" t="s">
        <v>9363</v>
      </c>
    </row>
    <row r="1622">
      <c r="A1622" s="3">
        <v>44446.46020501158</v>
      </c>
      <c r="B1622" s="4" t="s">
        <v>9374</v>
      </c>
      <c r="C1622" s="4" t="s">
        <v>9375</v>
      </c>
      <c r="D1622" s="5" t="s">
        <v>9376</v>
      </c>
      <c r="E1622" s="4" t="s">
        <v>6</v>
      </c>
      <c r="G1622" s="4" t="s">
        <v>282</v>
      </c>
      <c r="H1622" s="4" t="s">
        <v>6653</v>
      </c>
      <c r="I1622" s="4" t="s">
        <v>9377</v>
      </c>
      <c r="J1622" s="6" t="s">
        <v>9378</v>
      </c>
      <c r="K1622" s="7" t="str">
        <f>HYPERLINK("https://drive.google.com/file/d/1JLxKeL7xBFZaM9autz323QvcoyYOo-N2/view?usp=drivesdk","Sri Wahyuadryanty, S.Hut")</f>
        <v>Sri Wahyuadryanty, S.Hut</v>
      </c>
      <c r="L1622" s="4" t="s">
        <v>9379</v>
      </c>
    </row>
    <row r="1623">
      <c r="A1623" s="3">
        <v>44446.46038251158</v>
      </c>
      <c r="B1623" s="4" t="s">
        <v>9380</v>
      </c>
      <c r="C1623" s="4" t="s">
        <v>9381</v>
      </c>
      <c r="D1623" s="5" t="s">
        <v>9382</v>
      </c>
      <c r="E1623" s="4" t="s">
        <v>5</v>
      </c>
      <c r="F1623" s="4" t="s">
        <v>70</v>
      </c>
      <c r="H1623" s="4" t="s">
        <v>9383</v>
      </c>
      <c r="I1623" s="4" t="s">
        <v>9384</v>
      </c>
      <c r="J1623" s="6" t="s">
        <v>9385</v>
      </c>
      <c r="K1623" s="7" t="str">
        <f>HYPERLINK("https://drive.google.com/file/d/1XD0vN1EtN2zMSVpy4gYjKn9_bhqVCAKq/view?usp=drivesdk","MOCH. SYARBUDDIN ZUHRI, STP.")</f>
        <v>MOCH. SYARBUDDIN ZUHRI, STP.</v>
      </c>
      <c r="L1623" s="4" t="s">
        <v>9379</v>
      </c>
    </row>
    <row r="1624">
      <c r="A1624" s="3">
        <v>44446.46064055555</v>
      </c>
      <c r="B1624" s="4" t="s">
        <v>9386</v>
      </c>
      <c r="C1624" s="4" t="s">
        <v>9387</v>
      </c>
      <c r="D1624" s="5" t="s">
        <v>9388</v>
      </c>
      <c r="E1624" s="4" t="s">
        <v>5</v>
      </c>
      <c r="F1624" s="4" t="s">
        <v>70</v>
      </c>
      <c r="H1624" s="4" t="s">
        <v>731</v>
      </c>
      <c r="I1624" s="4" t="s">
        <v>9389</v>
      </c>
      <c r="J1624" s="6" t="s">
        <v>9390</v>
      </c>
      <c r="K1624" s="7" t="str">
        <f>HYPERLINK("https://drive.google.com/file/d/1Y7IKv0xgeRPr-X50_Urljdat3fKS6b1H/view?usp=drivesdk","MAKTAL BUDIARTO,S.Pt")</f>
        <v>MAKTAL BUDIARTO,S.Pt</v>
      </c>
      <c r="L1624" s="4" t="s">
        <v>9379</v>
      </c>
    </row>
    <row r="1625">
      <c r="A1625" s="3">
        <v>44446.46073820602</v>
      </c>
      <c r="B1625" s="4" t="s">
        <v>9391</v>
      </c>
      <c r="C1625" s="4" t="s">
        <v>9392</v>
      </c>
      <c r="D1625" s="5" t="s">
        <v>9393</v>
      </c>
      <c r="E1625" s="4" t="s">
        <v>6</v>
      </c>
      <c r="G1625" s="4" t="s">
        <v>282</v>
      </c>
      <c r="H1625" s="4" t="s">
        <v>9394</v>
      </c>
      <c r="I1625" s="4" t="s">
        <v>9395</v>
      </c>
      <c r="J1625" s="6" t="s">
        <v>9396</v>
      </c>
      <c r="K1625" s="7" t="str">
        <f>HYPERLINK("https://drive.google.com/file/d/1VJq__Eue53k0jpuuP8RN_-c2cwwFOK0W/view?usp=drivesdk","Estri Sulami")</f>
        <v>Estri Sulami</v>
      </c>
      <c r="L1625" s="4" t="s">
        <v>9379</v>
      </c>
    </row>
    <row r="1626">
      <c r="A1626" s="3">
        <v>44446.46074908564</v>
      </c>
      <c r="B1626" s="4" t="s">
        <v>9397</v>
      </c>
      <c r="C1626" s="4" t="s">
        <v>9398</v>
      </c>
      <c r="D1626" s="5" t="s">
        <v>9399</v>
      </c>
      <c r="E1626" s="4" t="s">
        <v>5</v>
      </c>
      <c r="F1626" s="4" t="s">
        <v>70</v>
      </c>
      <c r="H1626" s="4" t="s">
        <v>9400</v>
      </c>
      <c r="I1626" s="4" t="s">
        <v>9401</v>
      </c>
      <c r="J1626" s="6" t="s">
        <v>9402</v>
      </c>
      <c r="K1626" s="7" t="str">
        <f>HYPERLINK("https://drive.google.com/file/d/1r8_O0v8Vaa88ZGl9K5OYpTn2wzZknWqZ/view?usp=drivesdk","AGUS MUROZAK, S.ST")</f>
        <v>AGUS MUROZAK, S.ST</v>
      </c>
      <c r="L1626" s="4" t="s">
        <v>9403</v>
      </c>
    </row>
    <row r="1627">
      <c r="A1627" s="3">
        <v>44446.46095425926</v>
      </c>
      <c r="B1627" s="4" t="s">
        <v>9404</v>
      </c>
      <c r="C1627" s="4" t="s">
        <v>9294</v>
      </c>
      <c r="D1627" s="5" t="s">
        <v>9295</v>
      </c>
      <c r="E1627" s="4" t="s">
        <v>6</v>
      </c>
      <c r="G1627" s="4" t="s">
        <v>122</v>
      </c>
      <c r="H1627" s="4" t="s">
        <v>4978</v>
      </c>
      <c r="L1627" s="4" t="s">
        <v>9405</v>
      </c>
    </row>
    <row r="1628">
      <c r="A1628" s="3">
        <v>44446.46096769676</v>
      </c>
      <c r="B1628" s="4" t="s">
        <v>9406</v>
      </c>
      <c r="C1628" s="4" t="s">
        <v>9407</v>
      </c>
      <c r="D1628" s="5" t="s">
        <v>9408</v>
      </c>
      <c r="E1628" s="4" t="s">
        <v>6</v>
      </c>
      <c r="F1628" s="4" t="s">
        <v>55</v>
      </c>
      <c r="G1628" s="4" t="s">
        <v>282</v>
      </c>
      <c r="H1628" s="4" t="s">
        <v>754</v>
      </c>
      <c r="L1628" s="4" t="s">
        <v>9405</v>
      </c>
    </row>
    <row r="1629">
      <c r="A1629" s="3">
        <v>44446.46120099537</v>
      </c>
      <c r="B1629" s="4" t="s">
        <v>9409</v>
      </c>
      <c r="C1629" s="4" t="s">
        <v>9410</v>
      </c>
      <c r="D1629" s="5" t="s">
        <v>9411</v>
      </c>
      <c r="E1629" s="4" t="s">
        <v>6</v>
      </c>
      <c r="G1629" s="4" t="s">
        <v>92</v>
      </c>
      <c r="H1629" s="4" t="s">
        <v>9412</v>
      </c>
      <c r="I1629" s="4" t="s">
        <v>9413</v>
      </c>
      <c r="J1629" s="6" t="s">
        <v>9414</v>
      </c>
      <c r="K1629" s="7" t="str">
        <f>HYPERLINK("https://drive.google.com/file/d/18z49Ac_G_s1K31-iBejOSXH88foB0W8a/view?usp=drivesdk","Yeni Jayanti ")</f>
        <v>Yeni Jayanti </v>
      </c>
      <c r="L1629" s="4" t="s">
        <v>9403</v>
      </c>
    </row>
    <row r="1630">
      <c r="A1630" s="3">
        <v>44446.46131945602</v>
      </c>
      <c r="B1630" s="4" t="s">
        <v>9415</v>
      </c>
      <c r="C1630" s="4" t="s">
        <v>9416</v>
      </c>
      <c r="D1630" s="5" t="s">
        <v>9417</v>
      </c>
      <c r="E1630" s="4" t="s">
        <v>5</v>
      </c>
      <c r="F1630" s="4" t="s">
        <v>70</v>
      </c>
      <c r="H1630" s="4" t="s">
        <v>9418</v>
      </c>
      <c r="I1630" s="4" t="s">
        <v>9419</v>
      </c>
      <c r="J1630" s="6" t="s">
        <v>9420</v>
      </c>
      <c r="K1630" s="7" t="str">
        <f>HYPERLINK("https://drive.google.com/file/d/11zPfnh8fkbu-rbhrpa3o5yhhCjOEppvB/view?usp=drivesdk","Sriulyana, SP")</f>
        <v>Sriulyana, SP</v>
      </c>
      <c r="L1630" s="4" t="s">
        <v>9421</v>
      </c>
    </row>
    <row r="1631">
      <c r="A1631" s="3">
        <v>44446.46145458333</v>
      </c>
      <c r="B1631" s="4" t="s">
        <v>9422</v>
      </c>
      <c r="C1631" s="4" t="s">
        <v>9294</v>
      </c>
      <c r="D1631" s="5" t="s">
        <v>9295</v>
      </c>
      <c r="E1631" s="4" t="s">
        <v>6</v>
      </c>
      <c r="G1631" s="4" t="s">
        <v>122</v>
      </c>
      <c r="H1631" s="4" t="s">
        <v>9423</v>
      </c>
      <c r="I1631" s="4" t="s">
        <v>9424</v>
      </c>
      <c r="J1631" s="6" t="s">
        <v>9425</v>
      </c>
      <c r="K1631" s="7" t="str">
        <f>HYPERLINK("https://drive.google.com/file/d/1br5eMixDRi9QuJvyDg2K5dVxDuE4RrwO/view?usp=drivesdk","Selfi Ramadhani")</f>
        <v>Selfi Ramadhani</v>
      </c>
      <c r="L1631" s="4" t="s">
        <v>9403</v>
      </c>
    </row>
    <row r="1632">
      <c r="A1632" s="3">
        <v>44446.46159559028</v>
      </c>
      <c r="B1632" s="4" t="s">
        <v>9426</v>
      </c>
      <c r="C1632" s="4" t="s">
        <v>9427</v>
      </c>
      <c r="D1632" s="5" t="s">
        <v>9428</v>
      </c>
      <c r="E1632" s="4" t="s">
        <v>5</v>
      </c>
      <c r="F1632" s="4" t="s">
        <v>70</v>
      </c>
      <c r="H1632" s="4" t="s">
        <v>731</v>
      </c>
      <c r="I1632" s="4" t="s">
        <v>9429</v>
      </c>
      <c r="J1632" s="6" t="s">
        <v>9430</v>
      </c>
      <c r="K1632" s="7" t="str">
        <f>HYPERLINK("https://drive.google.com/file/d/1GgJw9-hkn0DEVXp955_e-fC7mU0xiCKB/view?usp=drivesdk","SUKAHATO")</f>
        <v>SUKAHATO</v>
      </c>
      <c r="L1632" s="4" t="s">
        <v>9403</v>
      </c>
    </row>
    <row r="1633">
      <c r="A1633" s="3">
        <v>44446.461779907404</v>
      </c>
      <c r="B1633" s="4" t="s">
        <v>9431</v>
      </c>
      <c r="C1633" s="4" t="s">
        <v>9432</v>
      </c>
      <c r="D1633" s="5" t="s">
        <v>8230</v>
      </c>
      <c r="E1633" s="4" t="s">
        <v>5</v>
      </c>
      <c r="F1633" s="4" t="s">
        <v>70</v>
      </c>
      <c r="H1633" s="4" t="s">
        <v>9433</v>
      </c>
      <c r="I1633" s="4" t="s">
        <v>9434</v>
      </c>
      <c r="J1633" s="6" t="s">
        <v>9435</v>
      </c>
      <c r="K1633" s="7" t="str">
        <f>HYPERLINK("https://drive.google.com/file/d/1Ui69tmIwabuAEE4wivYxy_xfRZZYpItg/view?usp=drivesdk","GIRANG SUYADNYA WIDAGDO,  S. Pt")</f>
        <v>GIRANG SUYADNYA WIDAGDO,  S. Pt</v>
      </c>
      <c r="L1633" s="4" t="s">
        <v>9436</v>
      </c>
    </row>
    <row r="1634">
      <c r="A1634" s="3">
        <v>44446.46192623842</v>
      </c>
      <c r="B1634" s="4" t="s">
        <v>9437</v>
      </c>
      <c r="C1634" s="4" t="s">
        <v>9294</v>
      </c>
      <c r="D1634" s="5" t="s">
        <v>9295</v>
      </c>
      <c r="E1634" s="4" t="s">
        <v>6</v>
      </c>
      <c r="G1634" s="4" t="s">
        <v>122</v>
      </c>
      <c r="H1634" s="4" t="s">
        <v>6653</v>
      </c>
      <c r="I1634" s="4" t="s">
        <v>9438</v>
      </c>
      <c r="J1634" s="6" t="s">
        <v>9439</v>
      </c>
      <c r="K1634" s="7" t="str">
        <f>HYPERLINK("https://drive.google.com/file/d/1Ov7sqDpDx6_tq9QWdihS5SpFJiVqx1ev/view?usp=drivesdk","Chairil Anwar")</f>
        <v>Chairil Anwar</v>
      </c>
      <c r="L1634" s="4" t="s">
        <v>9436</v>
      </c>
    </row>
    <row r="1635">
      <c r="A1635" s="3">
        <v>44446.46206686343</v>
      </c>
      <c r="B1635" s="4" t="s">
        <v>9440</v>
      </c>
      <c r="C1635" s="4" t="s">
        <v>9441</v>
      </c>
      <c r="D1635" s="5" t="s">
        <v>9442</v>
      </c>
      <c r="E1635" s="4" t="s">
        <v>6</v>
      </c>
      <c r="G1635" s="4" t="s">
        <v>9443</v>
      </c>
      <c r="H1635" s="4" t="s">
        <v>9444</v>
      </c>
      <c r="I1635" s="4" t="s">
        <v>9445</v>
      </c>
      <c r="J1635" s="6" t="s">
        <v>9446</v>
      </c>
      <c r="K1635" s="7" t="str">
        <f>HYPERLINK("https://drive.google.com/file/d/10pL0_0AllTg9tSlZTFUMPheDZZagmjrn/view?usp=drivesdk","M. MUKAFI BASYAR KHAN, A.Md")</f>
        <v>M. MUKAFI BASYAR KHAN, A.Md</v>
      </c>
      <c r="L1635" s="4" t="s">
        <v>9436</v>
      </c>
    </row>
    <row r="1636">
      <c r="A1636" s="3">
        <v>44446.462488425925</v>
      </c>
      <c r="B1636" s="4" t="s">
        <v>9447</v>
      </c>
      <c r="C1636" s="4" t="s">
        <v>9294</v>
      </c>
      <c r="D1636" s="5" t="s">
        <v>9295</v>
      </c>
      <c r="E1636" s="4" t="s">
        <v>6</v>
      </c>
      <c r="G1636" s="4" t="s">
        <v>122</v>
      </c>
      <c r="H1636" s="4" t="s">
        <v>9448</v>
      </c>
      <c r="I1636" s="4" t="s">
        <v>9449</v>
      </c>
      <c r="J1636" s="6" t="s">
        <v>9450</v>
      </c>
      <c r="K1636" s="7" t="str">
        <f>HYPERLINK("https://drive.google.com/file/d/1vvIOShVmT4wBPUtnz5K8ha8gD1BBHXxL/view?usp=drivesdk","E R N A W A T I")</f>
        <v>E R N A W A T I</v>
      </c>
      <c r="L1636" s="4" t="s">
        <v>9451</v>
      </c>
    </row>
    <row r="1637">
      <c r="A1637" s="3">
        <v>44446.462621956016</v>
      </c>
      <c r="B1637" s="4" t="s">
        <v>9452</v>
      </c>
      <c r="C1637" s="4" t="s">
        <v>9453</v>
      </c>
      <c r="D1637" s="5" t="s">
        <v>9454</v>
      </c>
      <c r="E1637" s="4" t="s">
        <v>6</v>
      </c>
      <c r="G1637" s="4" t="s">
        <v>236</v>
      </c>
      <c r="H1637" s="4" t="s">
        <v>8637</v>
      </c>
      <c r="I1637" s="4" t="s">
        <v>9455</v>
      </c>
      <c r="J1637" s="6" t="s">
        <v>9456</v>
      </c>
      <c r="K1637" s="7" t="str">
        <f>HYPERLINK("https://drive.google.com/file/d/1SslNzztUFHJAVts4MDn6vfnGsHqIL38P/view?usp=drivesdk","David Budi Santoso")</f>
        <v>David Budi Santoso</v>
      </c>
      <c r="L1637" s="4" t="s">
        <v>9451</v>
      </c>
    </row>
    <row r="1638">
      <c r="A1638" s="3">
        <v>44446.46264732639</v>
      </c>
      <c r="B1638" s="4" t="s">
        <v>9457</v>
      </c>
      <c r="C1638" s="4" t="s">
        <v>9458</v>
      </c>
      <c r="D1638" s="5" t="s">
        <v>9459</v>
      </c>
      <c r="E1638" s="4" t="s">
        <v>5</v>
      </c>
      <c r="F1638" s="4" t="s">
        <v>70</v>
      </c>
      <c r="H1638" s="4" t="s">
        <v>9460</v>
      </c>
      <c r="I1638" s="4" t="s">
        <v>9461</v>
      </c>
      <c r="J1638" s="6" t="s">
        <v>9462</v>
      </c>
      <c r="K1638" s="7" t="str">
        <f>HYPERLINK("https://drive.google.com/file/d/1fXXP24qwZVb6EuZsT_UrHUHgeBremhca/view?usp=drivesdk","Yohanes Berchmans,S.Pt.")</f>
        <v>Yohanes Berchmans,S.Pt.</v>
      </c>
      <c r="L1638" s="4" t="s">
        <v>9463</v>
      </c>
    </row>
    <row r="1639">
      <c r="A1639" s="3">
        <v>44446.46276630787</v>
      </c>
      <c r="B1639" s="4" t="s">
        <v>9464</v>
      </c>
      <c r="C1639" s="4" t="s">
        <v>9465</v>
      </c>
      <c r="D1639" s="5" t="s">
        <v>9466</v>
      </c>
      <c r="E1639" s="4" t="s">
        <v>5</v>
      </c>
      <c r="F1639" s="4" t="s">
        <v>187</v>
      </c>
      <c r="H1639" s="4" t="s">
        <v>4491</v>
      </c>
      <c r="I1639" s="4" t="s">
        <v>9467</v>
      </c>
      <c r="J1639" s="6" t="s">
        <v>9468</v>
      </c>
      <c r="K1639" s="7" t="str">
        <f>HYPERLINK("https://drive.google.com/file/d/19nysUjNxQ1PlPjChc1x5TVbHTdeRN4Y_/view?usp=drivesdk","Trihayana, S.P")</f>
        <v>Trihayana, S.P</v>
      </c>
      <c r="L1639" s="4" t="s">
        <v>9451</v>
      </c>
    </row>
    <row r="1640">
      <c r="A1640" s="3">
        <v>44446.462844131944</v>
      </c>
      <c r="B1640" s="4" t="s">
        <v>9469</v>
      </c>
      <c r="C1640" s="4" t="s">
        <v>9470</v>
      </c>
      <c r="D1640" s="5" t="s">
        <v>9471</v>
      </c>
      <c r="E1640" s="4" t="s">
        <v>5</v>
      </c>
      <c r="F1640" s="4" t="s">
        <v>187</v>
      </c>
      <c r="H1640" s="4" t="s">
        <v>9472</v>
      </c>
      <c r="I1640" s="4" t="s">
        <v>9473</v>
      </c>
      <c r="J1640" s="6" t="s">
        <v>9474</v>
      </c>
      <c r="K1640" s="7" t="str">
        <f>HYPERLINK("https://drive.google.com/file/d/1H0JWIcXWR0kH2dPHDtFOaTOcF-n35SwA/view?usp=drivesdk","VISKA ARESTIDA, SP")</f>
        <v>VISKA ARESTIDA, SP</v>
      </c>
      <c r="L1640" s="4" t="s">
        <v>9475</v>
      </c>
    </row>
    <row r="1641">
      <c r="A1641" s="3">
        <v>44446.46286211806</v>
      </c>
      <c r="B1641" s="4" t="s">
        <v>9476</v>
      </c>
      <c r="C1641" s="4" t="s">
        <v>9477</v>
      </c>
      <c r="D1641" s="5" t="s">
        <v>9478</v>
      </c>
      <c r="E1641" s="4" t="s">
        <v>5</v>
      </c>
      <c r="F1641" s="4" t="s">
        <v>70</v>
      </c>
      <c r="H1641" s="4" t="s">
        <v>9479</v>
      </c>
      <c r="I1641" s="4" t="s">
        <v>9480</v>
      </c>
      <c r="J1641" s="6" t="s">
        <v>9481</v>
      </c>
      <c r="K1641" s="7" t="str">
        <f>HYPERLINK("https://drive.google.com/file/d/1DkqlcQ7B9kRgQY0-0q31ZQzujTXoITlg/view?usp=drivesdk","Maryam, A.Md")</f>
        <v>Maryam, A.Md</v>
      </c>
      <c r="L1641" s="4" t="s">
        <v>9475</v>
      </c>
    </row>
    <row r="1642">
      <c r="A1642" s="3">
        <v>44446.46302851852</v>
      </c>
      <c r="B1642" s="4" t="s">
        <v>9482</v>
      </c>
      <c r="C1642" s="4" t="s">
        <v>9483</v>
      </c>
      <c r="D1642" s="5" t="s">
        <v>9484</v>
      </c>
      <c r="E1642" s="4" t="s">
        <v>6</v>
      </c>
      <c r="F1642" s="4" t="s">
        <v>9485</v>
      </c>
      <c r="G1642" s="4" t="s">
        <v>282</v>
      </c>
      <c r="H1642" s="4" t="s">
        <v>9486</v>
      </c>
      <c r="I1642" s="4" t="s">
        <v>9487</v>
      </c>
      <c r="J1642" s="6" t="s">
        <v>9488</v>
      </c>
      <c r="K1642" s="7" t="str">
        <f>HYPERLINK("https://drive.google.com/file/d/1oTT6os16SSJAVjjyyhYKSlz1uDAwC7jf/view?usp=drivesdk","Feri Prayogi")</f>
        <v>Feri Prayogi</v>
      </c>
      <c r="L1642" s="4" t="s">
        <v>9475</v>
      </c>
    </row>
    <row r="1643">
      <c r="A1643" s="3">
        <v>44446.46310393518</v>
      </c>
      <c r="B1643" s="4" t="s">
        <v>9489</v>
      </c>
      <c r="C1643" s="4" t="s">
        <v>9490</v>
      </c>
      <c r="D1643" s="5" t="s">
        <v>9491</v>
      </c>
      <c r="E1643" s="4" t="s">
        <v>5</v>
      </c>
      <c r="F1643" s="4" t="s">
        <v>70</v>
      </c>
      <c r="H1643" s="4" t="s">
        <v>731</v>
      </c>
      <c r="I1643" s="4" t="s">
        <v>9492</v>
      </c>
      <c r="J1643" s="6" t="s">
        <v>9493</v>
      </c>
      <c r="K1643" s="7" t="str">
        <f>HYPERLINK("https://drive.google.com/file/d/1SUsfseQ3daU7-mCMh-0l1p7WFj190mF5/view?usp=drivesdk","ALMUDASIR, SP")</f>
        <v>ALMUDASIR, SP</v>
      </c>
      <c r="L1643" s="4" t="s">
        <v>9475</v>
      </c>
    </row>
    <row r="1644">
      <c r="A1644" s="3">
        <v>44446.4632231713</v>
      </c>
      <c r="B1644" s="4" t="s">
        <v>6549</v>
      </c>
      <c r="C1644" s="4" t="s">
        <v>9494</v>
      </c>
      <c r="D1644" s="5" t="s">
        <v>6551</v>
      </c>
      <c r="E1644" s="4" t="s">
        <v>5</v>
      </c>
      <c r="F1644" s="4" t="s">
        <v>70</v>
      </c>
      <c r="H1644" s="4" t="s">
        <v>115</v>
      </c>
      <c r="I1644" s="4" t="s">
        <v>9495</v>
      </c>
      <c r="J1644" s="6" t="s">
        <v>9496</v>
      </c>
      <c r="K1644" s="7" t="str">
        <f>HYPERLINK("https://drive.google.com/file/d/19YhRBwBQExfA3JfuFp4FVeXWpNlU_i5K/view?usp=drivesdk","IDRIS")</f>
        <v>IDRIS</v>
      </c>
      <c r="L1644" s="4" t="s">
        <v>9475</v>
      </c>
    </row>
    <row r="1645">
      <c r="A1645" s="3">
        <v>44446.46339369213</v>
      </c>
      <c r="B1645" s="4" t="s">
        <v>9497</v>
      </c>
      <c r="C1645" s="4" t="s">
        <v>9498</v>
      </c>
      <c r="D1645" s="5" t="s">
        <v>9499</v>
      </c>
      <c r="E1645" s="4" t="s">
        <v>5</v>
      </c>
      <c r="F1645" s="4" t="s">
        <v>9500</v>
      </c>
      <c r="H1645" s="4" t="s">
        <v>9501</v>
      </c>
      <c r="I1645" s="4" t="s">
        <v>9502</v>
      </c>
      <c r="J1645" s="6" t="s">
        <v>9503</v>
      </c>
      <c r="K1645" s="7" t="str">
        <f>HYPERLINK("https://drive.google.com/file/d/1mIeBRMk8NgCMbUve2Y7zAb93djNP4VwZ/view?usp=drivesdk","ENDANG PURWANTI,SP.M.Sc")</f>
        <v>ENDANG PURWANTI,SP.M.Sc</v>
      </c>
      <c r="L1645" s="4" t="s">
        <v>9475</v>
      </c>
    </row>
    <row r="1646">
      <c r="A1646" s="3">
        <v>44446.46345980324</v>
      </c>
      <c r="B1646" s="4" t="s">
        <v>9504</v>
      </c>
      <c r="C1646" s="4" t="s">
        <v>9505</v>
      </c>
      <c r="D1646" s="5" t="s">
        <v>9506</v>
      </c>
      <c r="E1646" s="4" t="s">
        <v>6</v>
      </c>
      <c r="G1646" s="4" t="s">
        <v>122</v>
      </c>
      <c r="H1646" s="4" t="s">
        <v>9507</v>
      </c>
      <c r="I1646" s="4" t="s">
        <v>9508</v>
      </c>
      <c r="J1646" s="6" t="s">
        <v>9509</v>
      </c>
      <c r="K1646" s="7" t="str">
        <f>HYPERLINK("https://drive.google.com/file/d/1QW2RAlxJtlWfPBINHYxZefuWZO5-pTBh/view?usp=drivesdk","Anisa Rahmadania")</f>
        <v>Anisa Rahmadania</v>
      </c>
      <c r="L1646" s="4" t="s">
        <v>9475</v>
      </c>
    </row>
    <row r="1647">
      <c r="A1647" s="3">
        <v>44446.46346298611</v>
      </c>
      <c r="B1647" s="4" t="s">
        <v>9510</v>
      </c>
      <c r="C1647" s="4" t="s">
        <v>9511</v>
      </c>
      <c r="D1647" s="5" t="s">
        <v>9512</v>
      </c>
      <c r="E1647" s="4" t="s">
        <v>5</v>
      </c>
      <c r="F1647" s="4" t="s">
        <v>70</v>
      </c>
      <c r="H1647" s="4" t="s">
        <v>9513</v>
      </c>
      <c r="I1647" s="4" t="s">
        <v>9514</v>
      </c>
      <c r="J1647" s="6" t="s">
        <v>9515</v>
      </c>
      <c r="K1647" s="7" t="str">
        <f>HYPERLINK("https://drive.google.com/file/d/1bfQ8vW4QfG98KSLc6Q4zvR8Jve4S9faT/view?usp=drivesdk","HARSONO,SP")</f>
        <v>HARSONO,SP</v>
      </c>
      <c r="L1647" s="4" t="s">
        <v>9475</v>
      </c>
    </row>
    <row r="1648">
      <c r="A1648" s="3">
        <v>44446.463477349535</v>
      </c>
      <c r="B1648" s="4" t="s">
        <v>9516</v>
      </c>
      <c r="C1648" s="4" t="s">
        <v>9517</v>
      </c>
      <c r="D1648" s="5" t="s">
        <v>9518</v>
      </c>
      <c r="E1648" s="4" t="s">
        <v>6</v>
      </c>
      <c r="F1648" s="4" t="s">
        <v>9519</v>
      </c>
      <c r="G1648" s="4" t="s">
        <v>122</v>
      </c>
      <c r="H1648" s="4" t="s">
        <v>9520</v>
      </c>
      <c r="I1648" s="4" t="s">
        <v>9521</v>
      </c>
      <c r="J1648" s="6" t="s">
        <v>9522</v>
      </c>
      <c r="K1648" s="7" t="str">
        <f>HYPERLINK("https://drive.google.com/file/d/1-0bzAXmRDpSy_CBIrYK38o1OR6wnYfbq/view?usp=drivesdk","rifqy achmad alfarizi")</f>
        <v>rifqy achmad alfarizi</v>
      </c>
      <c r="L1648" s="4" t="s">
        <v>9523</v>
      </c>
    </row>
    <row r="1649">
      <c r="A1649" s="3">
        <v>44446.46359912037</v>
      </c>
      <c r="B1649" s="4" t="s">
        <v>9524</v>
      </c>
      <c r="C1649" s="4" t="s">
        <v>9525</v>
      </c>
      <c r="D1649" s="5" t="s">
        <v>9526</v>
      </c>
      <c r="E1649" s="4" t="s">
        <v>5</v>
      </c>
      <c r="F1649" s="4" t="s">
        <v>70</v>
      </c>
      <c r="H1649" s="4" t="s">
        <v>9527</v>
      </c>
      <c r="I1649" s="4" t="s">
        <v>9528</v>
      </c>
      <c r="J1649" s="6" t="s">
        <v>9529</v>
      </c>
      <c r="K1649" s="7" t="str">
        <f>HYPERLINK("https://drive.google.com/file/d/1CdgUVzFHMg79MK1HQZW40rfMFbRJsQEJ/view?usp=drivesdk","Mulyono,SP")</f>
        <v>Mulyono,SP</v>
      </c>
      <c r="L1649" s="4" t="s">
        <v>9475</v>
      </c>
    </row>
    <row r="1650">
      <c r="A1650" s="3">
        <v>44446.46382804398</v>
      </c>
      <c r="B1650" s="4" t="s">
        <v>9530</v>
      </c>
      <c r="C1650" s="4" t="s">
        <v>9091</v>
      </c>
      <c r="D1650" s="5" t="s">
        <v>9531</v>
      </c>
      <c r="E1650" s="4" t="s">
        <v>5</v>
      </c>
      <c r="F1650" s="4" t="s">
        <v>55</v>
      </c>
      <c r="I1650" s="4" t="s">
        <v>9532</v>
      </c>
      <c r="J1650" s="6" t="s">
        <v>9533</v>
      </c>
      <c r="K1650" s="7" t="str">
        <f>HYPERLINK("https://drive.google.com/file/d/1ypVZkzGnHlPnTtdN42BKl_M8t__H1Mku/view?usp=drivesdk","Ir. Nurhayati, M.P")</f>
        <v>Ir. Nurhayati, M.P</v>
      </c>
      <c r="L1650" s="4" t="s">
        <v>9523</v>
      </c>
    </row>
    <row r="1651">
      <c r="A1651" s="3">
        <v>44446.46384844907</v>
      </c>
      <c r="B1651" s="4" t="s">
        <v>9534</v>
      </c>
      <c r="C1651" s="4" t="s">
        <v>9535</v>
      </c>
      <c r="D1651" s="5" t="s">
        <v>9536</v>
      </c>
      <c r="E1651" s="4" t="s">
        <v>6</v>
      </c>
      <c r="G1651" s="4" t="s">
        <v>122</v>
      </c>
      <c r="H1651" s="4" t="s">
        <v>9537</v>
      </c>
      <c r="I1651" s="4" t="s">
        <v>9538</v>
      </c>
      <c r="J1651" s="6" t="s">
        <v>9539</v>
      </c>
      <c r="K1651" s="7" t="str">
        <f>HYPERLINK("https://drive.google.com/file/d/1BI8rGmuGx5aWBgZv0xZcOuPNQH_rmQuw/view?usp=drivesdk","Paiyan Koko Nadapdap")</f>
        <v>Paiyan Koko Nadapdap</v>
      </c>
      <c r="L1651" s="4" t="s">
        <v>9523</v>
      </c>
    </row>
    <row r="1652">
      <c r="A1652" s="3">
        <v>44446.46384914352</v>
      </c>
      <c r="B1652" s="4" t="s">
        <v>9540</v>
      </c>
      <c r="C1652" s="4" t="s">
        <v>9541</v>
      </c>
      <c r="D1652" s="5" t="s">
        <v>9542</v>
      </c>
      <c r="E1652" s="4" t="s">
        <v>6</v>
      </c>
      <c r="G1652" s="4" t="s">
        <v>2660</v>
      </c>
      <c r="H1652" s="4" t="s">
        <v>9543</v>
      </c>
      <c r="I1652" s="4" t="s">
        <v>9544</v>
      </c>
      <c r="J1652" s="6" t="s">
        <v>9545</v>
      </c>
      <c r="K1652" s="7" t="str">
        <f>HYPERLINK("https://drive.google.com/file/d/11sL2Z7IPtJHqXttlLPJjONBnw8SjmkV2/view?usp=drivesdk","Inayatul Fitria Dewi")</f>
        <v>Inayatul Fitria Dewi</v>
      </c>
      <c r="L1652" s="4" t="s">
        <v>9523</v>
      </c>
    </row>
    <row r="1653">
      <c r="A1653" s="3">
        <v>44446.46414946759</v>
      </c>
      <c r="B1653" s="4" t="s">
        <v>9546</v>
      </c>
      <c r="C1653" s="4" t="s">
        <v>1386</v>
      </c>
      <c r="D1653" s="5" t="s">
        <v>1387</v>
      </c>
      <c r="E1653" s="4" t="s">
        <v>6</v>
      </c>
      <c r="G1653" s="4" t="s">
        <v>9547</v>
      </c>
      <c r="H1653" s="4" t="s">
        <v>9548</v>
      </c>
      <c r="I1653" s="4" t="s">
        <v>9549</v>
      </c>
      <c r="J1653" s="6" t="s">
        <v>9550</v>
      </c>
      <c r="K1653" s="7" t="str">
        <f>HYPERLINK("https://drive.google.com/file/d/1AlBiXe5bfpVBkKR2_xmGHNq7ExTjbV1T/view?usp=drivesdk","RIDHAH ZULKARMIYANA, S.P")</f>
        <v>RIDHAH ZULKARMIYANA, S.P</v>
      </c>
      <c r="L1653" s="4" t="s">
        <v>9523</v>
      </c>
    </row>
    <row r="1654">
      <c r="A1654" s="3">
        <v>44446.464221365735</v>
      </c>
      <c r="B1654" s="4" t="s">
        <v>9551</v>
      </c>
      <c r="C1654" s="4" t="s">
        <v>9552</v>
      </c>
      <c r="D1654" s="5" t="s">
        <v>9553</v>
      </c>
      <c r="E1654" s="4" t="s">
        <v>6</v>
      </c>
      <c r="G1654" s="4" t="s">
        <v>282</v>
      </c>
      <c r="H1654" s="4" t="s">
        <v>9554</v>
      </c>
      <c r="I1654" s="4" t="s">
        <v>9555</v>
      </c>
      <c r="J1654" s="6" t="s">
        <v>9556</v>
      </c>
      <c r="K1654" s="7" t="str">
        <f>HYPERLINK("https://drive.google.com/file/d/1u8zOh7a1yonowGMPPQw4c_mxnOST4X_d/view?usp=drivesdk","Oky Kurniatama, S.Pt")</f>
        <v>Oky Kurniatama, S.Pt</v>
      </c>
      <c r="L1654" s="4" t="s">
        <v>9523</v>
      </c>
    </row>
    <row r="1655">
      <c r="A1655" s="3">
        <v>44446.464375787036</v>
      </c>
      <c r="B1655" s="4" t="s">
        <v>9557</v>
      </c>
      <c r="C1655" s="4" t="s">
        <v>9558</v>
      </c>
      <c r="D1655" s="5" t="s">
        <v>9559</v>
      </c>
      <c r="E1655" s="4" t="s">
        <v>5</v>
      </c>
      <c r="F1655" s="4" t="s">
        <v>70</v>
      </c>
      <c r="H1655" s="4" t="s">
        <v>9560</v>
      </c>
      <c r="I1655" s="4" t="s">
        <v>9561</v>
      </c>
      <c r="J1655" s="6" t="s">
        <v>9562</v>
      </c>
      <c r="K1655" s="7" t="str">
        <f>HYPERLINK("https://drive.google.com/file/d/1khIjZkj3OqWVp96phigPQP4WmjZnh8Cx/view?usp=drivesdk","Dwi Rahayu Mulyaningsih, SP")</f>
        <v>Dwi Rahayu Mulyaningsih, SP</v>
      </c>
      <c r="L1655" s="4" t="s">
        <v>9523</v>
      </c>
    </row>
    <row r="1656">
      <c r="A1656" s="3">
        <v>44446.46449787037</v>
      </c>
      <c r="B1656" s="4" t="s">
        <v>9563</v>
      </c>
      <c r="C1656" s="4" t="s">
        <v>9564</v>
      </c>
      <c r="D1656" s="5" t="s">
        <v>9565</v>
      </c>
      <c r="E1656" s="4" t="s">
        <v>5</v>
      </c>
      <c r="F1656" s="4" t="s">
        <v>70</v>
      </c>
      <c r="H1656" s="4" t="s">
        <v>9566</v>
      </c>
      <c r="I1656" s="4" t="s">
        <v>9567</v>
      </c>
      <c r="J1656" s="6" t="s">
        <v>9568</v>
      </c>
      <c r="K1656" s="7" t="str">
        <f>HYPERLINK("https://drive.google.com/file/d/1Pzqf_RYFxBAeB4AFHtfEkW9jAPGPv2Bx/view?usp=drivesdk","MULYADI")</f>
        <v>MULYADI</v>
      </c>
      <c r="L1656" s="4" t="s">
        <v>9569</v>
      </c>
    </row>
    <row r="1657">
      <c r="A1657" s="3">
        <v>44446.46450436342</v>
      </c>
      <c r="B1657" s="4" t="s">
        <v>9570</v>
      </c>
      <c r="C1657" s="4" t="s">
        <v>9571</v>
      </c>
      <c r="D1657" s="5" t="s">
        <v>9572</v>
      </c>
      <c r="E1657" s="4" t="s">
        <v>5</v>
      </c>
      <c r="F1657" s="4" t="s">
        <v>15</v>
      </c>
      <c r="H1657" s="4" t="s">
        <v>9573</v>
      </c>
      <c r="I1657" s="4" t="s">
        <v>9574</v>
      </c>
      <c r="J1657" s="6" t="s">
        <v>9575</v>
      </c>
      <c r="K1657" s="7" t="str">
        <f>HYPERLINK("https://drive.google.com/file/d/1KFG8wasgErN4MtuD3NonQ27Z3pT-rxOJ/view?usp=drivesdk","Ir. Hj. Fatmawati Machmuddin")</f>
        <v>Ir. Hj. Fatmawati Machmuddin</v>
      </c>
      <c r="L1657" s="4" t="s">
        <v>9569</v>
      </c>
    </row>
    <row r="1658">
      <c r="A1658" s="3">
        <v>44446.46451070602</v>
      </c>
      <c r="B1658" s="4" t="s">
        <v>9576</v>
      </c>
      <c r="C1658" s="4" t="s">
        <v>9577</v>
      </c>
      <c r="D1658" s="5" t="s">
        <v>9578</v>
      </c>
      <c r="E1658" s="4" t="s">
        <v>5</v>
      </c>
      <c r="F1658" s="4" t="s">
        <v>70</v>
      </c>
      <c r="H1658" s="4" t="s">
        <v>9579</v>
      </c>
      <c r="I1658" s="4" t="s">
        <v>9580</v>
      </c>
      <c r="J1658" s="6" t="s">
        <v>9581</v>
      </c>
      <c r="K1658" s="7" t="str">
        <f>HYPERLINK("https://drive.google.com/file/d/1jbl4x0n1goq8kisA8bQywLb5EDrFY_bN/view?usp=drivesdk","SUYATMAN, SP ")</f>
        <v>SUYATMAN, SP </v>
      </c>
      <c r="L1658" s="4" t="s">
        <v>9569</v>
      </c>
    </row>
    <row r="1659">
      <c r="A1659" s="3">
        <v>44446.464596817124</v>
      </c>
      <c r="B1659" s="4" t="s">
        <v>9582</v>
      </c>
      <c r="C1659" s="4" t="s">
        <v>9583</v>
      </c>
      <c r="D1659" s="5" t="s">
        <v>9584</v>
      </c>
      <c r="E1659" s="4" t="s">
        <v>6</v>
      </c>
      <c r="G1659" s="4" t="s">
        <v>282</v>
      </c>
      <c r="H1659" s="4" t="s">
        <v>935</v>
      </c>
      <c r="I1659" s="4" t="s">
        <v>9585</v>
      </c>
      <c r="J1659" s="6" t="s">
        <v>9586</v>
      </c>
      <c r="K1659" s="7" t="str">
        <f>HYPERLINK("https://drive.google.com/file/d/1vs1uuLeyoSQfokaziqxu88cvL6I-B6q5/view?usp=drivesdk","Wahid Arifudin, S.P.")</f>
        <v>Wahid Arifudin, S.P.</v>
      </c>
      <c r="L1659" s="4" t="s">
        <v>9569</v>
      </c>
    </row>
    <row r="1660">
      <c r="A1660" s="3">
        <v>44446.46463828704</v>
      </c>
      <c r="B1660" s="4" t="s">
        <v>9587</v>
      </c>
      <c r="C1660" s="4" t="s">
        <v>9588</v>
      </c>
      <c r="D1660" s="5" t="s">
        <v>9589</v>
      </c>
      <c r="E1660" s="4" t="s">
        <v>5</v>
      </c>
      <c r="F1660" s="4" t="s">
        <v>70</v>
      </c>
      <c r="H1660" s="4" t="s">
        <v>9590</v>
      </c>
      <c r="I1660" s="4" t="s">
        <v>9591</v>
      </c>
      <c r="J1660" s="6" t="s">
        <v>9592</v>
      </c>
      <c r="K1660" s="7" t="str">
        <f>HYPERLINK("https://drive.google.com/file/d/11iDGDVgnIVZ3f1AsAGDAbtUJfIdm7vWw/view?usp=drivesdk","NETY DIAN EFRIYANTI")</f>
        <v>NETY DIAN EFRIYANTI</v>
      </c>
      <c r="L1660" s="4" t="s">
        <v>9569</v>
      </c>
    </row>
    <row r="1661">
      <c r="A1661" s="3">
        <v>44446.46467725694</v>
      </c>
      <c r="B1661" s="4" t="s">
        <v>9593</v>
      </c>
      <c r="C1661" s="4" t="s">
        <v>9594</v>
      </c>
      <c r="D1661" s="5" t="s">
        <v>9595</v>
      </c>
      <c r="E1661" s="4" t="s">
        <v>5</v>
      </c>
      <c r="F1661" s="4" t="s">
        <v>70</v>
      </c>
      <c r="H1661" s="4" t="s">
        <v>1741</v>
      </c>
      <c r="I1661" s="4" t="s">
        <v>9596</v>
      </c>
      <c r="J1661" s="6" t="s">
        <v>9597</v>
      </c>
      <c r="K1661" s="7" t="str">
        <f>HYPERLINK("https://drive.google.com/file/d/1YUlQCv6ACyLarllt6UC55MK3-f5VRXD_/view?usp=drivesdk","Yulius Eko Darmawan")</f>
        <v>Yulius Eko Darmawan</v>
      </c>
      <c r="L1661" s="4" t="s">
        <v>9569</v>
      </c>
    </row>
    <row r="1662">
      <c r="A1662" s="3">
        <v>44446.46476737269</v>
      </c>
      <c r="B1662" s="4" t="s">
        <v>9598</v>
      </c>
      <c r="C1662" s="4" t="s">
        <v>9599</v>
      </c>
      <c r="D1662" s="5" t="s">
        <v>9600</v>
      </c>
      <c r="E1662" s="4" t="s">
        <v>5</v>
      </c>
      <c r="F1662" s="4" t="s">
        <v>2293</v>
      </c>
      <c r="H1662" s="4" t="s">
        <v>9601</v>
      </c>
      <c r="I1662" s="4" t="s">
        <v>9602</v>
      </c>
      <c r="J1662" s="6" t="s">
        <v>9603</v>
      </c>
      <c r="K1662" s="7" t="str">
        <f>HYPERLINK("https://drive.google.com/file/d/1YqOHwv7nl0ZO7YShTVx58qUQt_xwH9sJ/view?usp=drivesdk","Des Rahyumi Tjindarbumi, S.P")</f>
        <v>Des Rahyumi Tjindarbumi, S.P</v>
      </c>
      <c r="L1662" s="4" t="s">
        <v>9569</v>
      </c>
    </row>
    <row r="1663">
      <c r="A1663" s="3">
        <v>44446.464784282405</v>
      </c>
      <c r="B1663" s="4" t="s">
        <v>9604</v>
      </c>
      <c r="C1663" s="4" t="s">
        <v>9605</v>
      </c>
      <c r="D1663" s="5" t="s">
        <v>9606</v>
      </c>
      <c r="E1663" s="4" t="s">
        <v>5</v>
      </c>
      <c r="F1663" s="4" t="s">
        <v>70</v>
      </c>
      <c r="H1663" s="4" t="s">
        <v>297</v>
      </c>
      <c r="I1663" s="4" t="s">
        <v>9607</v>
      </c>
      <c r="J1663" s="6" t="s">
        <v>9608</v>
      </c>
      <c r="K1663" s="7" t="str">
        <f>HYPERLINK("https://drive.google.com/file/d/1_1uruJ7kpK3CENNg7sWUFIEAslX-hNuv/view?usp=drivesdk","Agustini Wulandari, SP")</f>
        <v>Agustini Wulandari, SP</v>
      </c>
      <c r="L1663" s="4" t="s">
        <v>9569</v>
      </c>
    </row>
    <row r="1664">
      <c r="A1664" s="3">
        <v>44446.46492063657</v>
      </c>
      <c r="B1664" s="4" t="s">
        <v>9609</v>
      </c>
      <c r="C1664" s="4" t="s">
        <v>9610</v>
      </c>
      <c r="D1664" s="5" t="s">
        <v>9611</v>
      </c>
      <c r="E1664" s="4" t="s">
        <v>5</v>
      </c>
      <c r="F1664" s="4" t="s">
        <v>9612</v>
      </c>
      <c r="H1664" s="4" t="s">
        <v>9613</v>
      </c>
      <c r="I1664" s="4" t="s">
        <v>9614</v>
      </c>
      <c r="J1664" s="6" t="s">
        <v>9615</v>
      </c>
      <c r="K1664" s="7" t="str">
        <f>HYPERLINK("https://drive.google.com/file/d/1TuVc5UK925-wvPwXVRuj68GVoKVVFqMu/view?usp=drivesdk","Tommy Gusnadi, SP, M.Ec.Dev., M.P.P.")</f>
        <v>Tommy Gusnadi, SP, M.Ec.Dev., M.P.P.</v>
      </c>
      <c r="L1664" s="4" t="s">
        <v>9569</v>
      </c>
    </row>
    <row r="1665">
      <c r="A1665" s="3">
        <v>44446.464927430556</v>
      </c>
      <c r="B1665" s="4" t="s">
        <v>9616</v>
      </c>
      <c r="C1665" s="4" t="s">
        <v>9617</v>
      </c>
      <c r="D1665" s="5" t="s">
        <v>9618</v>
      </c>
      <c r="E1665" s="4" t="s">
        <v>5</v>
      </c>
      <c r="F1665" s="4" t="s">
        <v>9619</v>
      </c>
      <c r="H1665" s="4" t="s">
        <v>1627</v>
      </c>
      <c r="I1665" s="4" t="s">
        <v>9620</v>
      </c>
      <c r="J1665" s="6" t="s">
        <v>9621</v>
      </c>
      <c r="K1665" s="7" t="str">
        <f>HYPERLINK("https://drive.google.com/file/d/1J7NcxaVZeC8e8NNiHRx6vT335c0XBcmL/view?usp=drivesdk","Ani Siti Adawiyah RS, SP")</f>
        <v>Ani Siti Adawiyah RS, SP</v>
      </c>
      <c r="L1665" s="4" t="s">
        <v>9569</v>
      </c>
    </row>
    <row r="1666">
      <c r="A1666" s="3">
        <v>44446.46510572916</v>
      </c>
      <c r="B1666" s="4" t="s">
        <v>9622</v>
      </c>
      <c r="C1666" s="4" t="s">
        <v>3753</v>
      </c>
      <c r="D1666" s="5" t="s">
        <v>3754</v>
      </c>
      <c r="E1666" s="4" t="s">
        <v>5</v>
      </c>
      <c r="F1666" s="4" t="s">
        <v>70</v>
      </c>
      <c r="H1666" s="4" t="s">
        <v>3755</v>
      </c>
      <c r="I1666" s="4" t="s">
        <v>9623</v>
      </c>
      <c r="J1666" s="6" t="s">
        <v>9624</v>
      </c>
      <c r="K1666" s="7" t="str">
        <f>HYPERLINK("https://drive.google.com/file/d/1JkMRfhb8UvKSmWBtk_qzsPmOCu6hrh7o/view?usp=drivesdk","SL. PARLINDUNGAN SIRAIT, SP")</f>
        <v>SL. PARLINDUNGAN SIRAIT, SP</v>
      </c>
      <c r="L1666" s="4" t="s">
        <v>9625</v>
      </c>
    </row>
    <row r="1667">
      <c r="A1667" s="3">
        <v>44446.46524671296</v>
      </c>
      <c r="B1667" s="4" t="s">
        <v>5127</v>
      </c>
      <c r="C1667" s="4" t="s">
        <v>5128</v>
      </c>
      <c r="D1667" s="5" t="s">
        <v>5129</v>
      </c>
      <c r="E1667" s="4" t="s">
        <v>6</v>
      </c>
      <c r="G1667" s="4" t="s">
        <v>92</v>
      </c>
      <c r="H1667" s="4" t="s">
        <v>297</v>
      </c>
      <c r="I1667" s="4" t="s">
        <v>9626</v>
      </c>
      <c r="J1667" s="6" t="s">
        <v>9627</v>
      </c>
      <c r="K1667" s="7" t="str">
        <f>HYPERLINK("https://drive.google.com/file/d/1qb27Qjhmx2147zitVgSCJG2JvcjG5j1f/view?usp=drivesdk","Catur Dian Mirzada")</f>
        <v>Catur Dian Mirzada</v>
      </c>
      <c r="L1667" s="4" t="s">
        <v>9625</v>
      </c>
    </row>
    <row r="1668">
      <c r="A1668" s="3">
        <v>44446.4653669213</v>
      </c>
      <c r="B1668" s="4" t="s">
        <v>9628</v>
      </c>
      <c r="C1668" s="4" t="s">
        <v>9629</v>
      </c>
      <c r="D1668" s="5" t="s">
        <v>9630</v>
      </c>
      <c r="E1668" s="4" t="s">
        <v>5</v>
      </c>
      <c r="H1668" s="4" t="s">
        <v>7850</v>
      </c>
      <c r="I1668" s="4" t="s">
        <v>9631</v>
      </c>
      <c r="J1668" s="6" t="s">
        <v>9632</v>
      </c>
      <c r="K1668" s="7" t="str">
        <f>HYPERLINK("https://drive.google.com/file/d/1M3vvjRJzlSbbxJCcDx0C4yqersde-gXT/view?usp=drivesdk","ADE LUKMAN, SP.MM")</f>
        <v>ADE LUKMAN, SP.MM</v>
      </c>
      <c r="L1668" s="4" t="s">
        <v>9625</v>
      </c>
    </row>
    <row r="1669">
      <c r="A1669" s="3">
        <v>44446.465759513885</v>
      </c>
      <c r="B1669" s="4" t="s">
        <v>9633</v>
      </c>
      <c r="C1669" s="4" t="s">
        <v>9634</v>
      </c>
      <c r="D1669" s="5" t="s">
        <v>9635</v>
      </c>
      <c r="E1669" s="4" t="s">
        <v>5</v>
      </c>
      <c r="F1669" s="4" t="s">
        <v>70</v>
      </c>
      <c r="H1669" s="4" t="s">
        <v>9636</v>
      </c>
      <c r="I1669" s="4" t="s">
        <v>9637</v>
      </c>
      <c r="J1669" s="6" t="s">
        <v>9638</v>
      </c>
      <c r="K1669" s="7" t="str">
        <f>HYPERLINK("https://drive.google.com/file/d/1FSWqJ95tbQQeORDgg7bQP8PgEs4IHq3M/view?usp=drivesdk","Meity Ngangi")</f>
        <v>Meity Ngangi</v>
      </c>
      <c r="L1669" s="4" t="s">
        <v>9639</v>
      </c>
    </row>
    <row r="1670">
      <c r="A1670" s="3">
        <v>44446.46582344908</v>
      </c>
      <c r="B1670" s="4" t="s">
        <v>9640</v>
      </c>
      <c r="C1670" s="4" t="s">
        <v>9641</v>
      </c>
      <c r="D1670" s="4" t="s">
        <v>9642</v>
      </c>
      <c r="E1670" s="4" t="s">
        <v>5</v>
      </c>
      <c r="F1670" s="4" t="s">
        <v>31</v>
      </c>
      <c r="H1670" s="4" t="s">
        <v>2526</v>
      </c>
      <c r="I1670" s="4" t="s">
        <v>9643</v>
      </c>
      <c r="J1670" s="6" t="s">
        <v>9644</v>
      </c>
      <c r="K1670" s="7" t="str">
        <f>HYPERLINK("https://drive.google.com/file/d/1YKIdBRZHJmINp2kXtpEaam2wtgGKtRcS/view?usp=drivesdk","Lia Dahliany Dachlan")</f>
        <v>Lia Dahliany Dachlan</v>
      </c>
      <c r="L1670" s="4" t="s">
        <v>9639</v>
      </c>
    </row>
    <row r="1671">
      <c r="A1671" s="3">
        <v>44446.4658518287</v>
      </c>
      <c r="B1671" s="4" t="s">
        <v>9645</v>
      </c>
      <c r="C1671" s="4" t="s">
        <v>9646</v>
      </c>
      <c r="D1671" s="5" t="s">
        <v>9647</v>
      </c>
      <c r="E1671" s="4" t="s">
        <v>5</v>
      </c>
      <c r="F1671" s="4" t="s">
        <v>9648</v>
      </c>
      <c r="H1671" s="4" t="s">
        <v>9649</v>
      </c>
      <c r="I1671" s="4" t="s">
        <v>9650</v>
      </c>
      <c r="J1671" s="6" t="s">
        <v>9651</v>
      </c>
      <c r="K1671" s="7" t="str">
        <f>HYPERLINK("https://drive.google.com/file/d/11_w6hT6V_Mnp2zRnenSn5xuWlKIO7F6N/view?usp=drivesdk","Djenny D. Rotinsulu, S.Sos")</f>
        <v>Djenny D. Rotinsulu, S.Sos</v>
      </c>
      <c r="L1671" s="4" t="s">
        <v>9639</v>
      </c>
    </row>
    <row r="1672">
      <c r="A1672" s="3">
        <v>44446.46637375</v>
      </c>
      <c r="B1672" s="4" t="s">
        <v>9652</v>
      </c>
      <c r="C1672" s="4" t="s">
        <v>9653</v>
      </c>
      <c r="D1672" s="5" t="s">
        <v>9654</v>
      </c>
      <c r="E1672" s="4" t="s">
        <v>5</v>
      </c>
      <c r="F1672" s="4" t="s">
        <v>70</v>
      </c>
      <c r="H1672" s="4" t="s">
        <v>9655</v>
      </c>
      <c r="I1672" s="4" t="s">
        <v>9656</v>
      </c>
      <c r="J1672" s="6" t="s">
        <v>9657</v>
      </c>
      <c r="K1672" s="7" t="str">
        <f>HYPERLINK("https://drive.google.com/file/d/15cgLB_Zfu3t7Zb6GLTANCjRWNgcwGat_/view?usp=drivesdk","NANIK SUWISNI")</f>
        <v>NANIK SUWISNI</v>
      </c>
      <c r="L1672" s="4" t="s">
        <v>9639</v>
      </c>
    </row>
    <row r="1673">
      <c r="A1673" s="3">
        <v>44446.4666015625</v>
      </c>
      <c r="B1673" s="4" t="s">
        <v>9658</v>
      </c>
      <c r="C1673" s="4" t="s">
        <v>9659</v>
      </c>
      <c r="D1673" s="5" t="s">
        <v>9660</v>
      </c>
      <c r="E1673" s="4" t="s">
        <v>5</v>
      </c>
      <c r="F1673" s="4" t="s">
        <v>70</v>
      </c>
      <c r="H1673" s="4" t="s">
        <v>9661</v>
      </c>
      <c r="I1673" s="4" t="s">
        <v>9662</v>
      </c>
      <c r="J1673" s="6" t="s">
        <v>9663</v>
      </c>
      <c r="K1673" s="7" t="str">
        <f>HYPERLINK("https://drive.google.com/file/d/1ljZEpWY03Bnl_h65TRDatDX7Xwa4dzdV/view?usp=drivesdk","Rani ekayuni A.S.P, A.Md")</f>
        <v>Rani ekayuni A.S.P, A.Md</v>
      </c>
      <c r="L1673" s="4" t="s">
        <v>9664</v>
      </c>
    </row>
    <row r="1674">
      <c r="A1674" s="3">
        <v>44446.466755</v>
      </c>
      <c r="B1674" s="4" t="s">
        <v>9665</v>
      </c>
      <c r="C1674" s="4" t="s">
        <v>9666</v>
      </c>
      <c r="D1674" s="5" t="s">
        <v>9667</v>
      </c>
      <c r="E1674" s="4" t="s">
        <v>6</v>
      </c>
      <c r="G1674" s="4" t="s">
        <v>92</v>
      </c>
      <c r="H1674" s="4" t="s">
        <v>9668</v>
      </c>
      <c r="I1674" s="4" t="s">
        <v>9669</v>
      </c>
      <c r="J1674" s="6" t="s">
        <v>9670</v>
      </c>
      <c r="K1674" s="7" t="str">
        <f>HYPERLINK("https://drive.google.com/file/d/1h4MYm0yA6OKbOomC8ZDmiePj3RSSXuFY/view?usp=drivesdk","Wandi Gumelar")</f>
        <v>Wandi Gumelar</v>
      </c>
      <c r="L1674" s="4" t="s">
        <v>9671</v>
      </c>
    </row>
    <row r="1675">
      <c r="A1675" s="3">
        <v>44446.46724075232</v>
      </c>
      <c r="B1675" s="4" t="s">
        <v>9672</v>
      </c>
      <c r="C1675" s="4" t="s">
        <v>9673</v>
      </c>
      <c r="D1675" s="5" t="s">
        <v>9674</v>
      </c>
      <c r="E1675" s="4" t="s">
        <v>5</v>
      </c>
      <c r="F1675" s="4" t="s">
        <v>70</v>
      </c>
      <c r="H1675" s="4" t="s">
        <v>1371</v>
      </c>
      <c r="I1675" s="4" t="s">
        <v>9675</v>
      </c>
      <c r="J1675" s="6" t="s">
        <v>9676</v>
      </c>
      <c r="K1675" s="7" t="str">
        <f>HYPERLINK("https://drive.google.com/file/d/1sEYITq2DfptPqTPIyDEe40lFOgD4T8E8/view?usp=drivesdk","Fahrizal Noor, S.ST")</f>
        <v>Fahrizal Noor, S.ST</v>
      </c>
      <c r="L1675" s="4" t="s">
        <v>9671</v>
      </c>
    </row>
    <row r="1676">
      <c r="A1676" s="3">
        <v>44446.46729202547</v>
      </c>
      <c r="B1676" s="4" t="s">
        <v>9677</v>
      </c>
      <c r="C1676" s="4" t="s">
        <v>9678</v>
      </c>
      <c r="D1676" s="5" t="s">
        <v>9679</v>
      </c>
      <c r="E1676" s="4" t="s">
        <v>5</v>
      </c>
      <c r="F1676" s="4" t="s">
        <v>9680</v>
      </c>
      <c r="H1676" s="4" t="s">
        <v>9681</v>
      </c>
      <c r="I1676" s="4" t="s">
        <v>9682</v>
      </c>
      <c r="J1676" s="6" t="s">
        <v>9683</v>
      </c>
      <c r="K1676" s="7" t="str">
        <f>HYPERLINK("https://drive.google.com/file/d/1AteAvDP20uBffFN3ynf6Tg2ePiqbEgsQ/view?usp=drivesdk","Muhammad Arief Rusman Pasenga',S.P")</f>
        <v>Muhammad Arief Rusman Pasenga',S.P</v>
      </c>
      <c r="L1676" s="4" t="s">
        <v>9671</v>
      </c>
    </row>
    <row r="1677">
      <c r="A1677" s="3">
        <v>44446.467327129634</v>
      </c>
      <c r="B1677" s="4" t="s">
        <v>9684</v>
      </c>
      <c r="C1677" s="4" t="s">
        <v>9685</v>
      </c>
      <c r="D1677" s="5" t="s">
        <v>9686</v>
      </c>
      <c r="E1677" s="4" t="s">
        <v>5</v>
      </c>
      <c r="F1677" s="4" t="s">
        <v>70</v>
      </c>
      <c r="H1677" s="4" t="s">
        <v>1114</v>
      </c>
      <c r="I1677" s="4" t="s">
        <v>9687</v>
      </c>
      <c r="J1677" s="6" t="s">
        <v>9688</v>
      </c>
      <c r="K1677" s="7" t="str">
        <f>HYPERLINK("https://drive.google.com/file/d/1Qcfz36a20apsrmc07lgqK8_Hsmhgwuc9/view?usp=drivesdk","Nanik Wartiningsah, S.Pt")</f>
        <v>Nanik Wartiningsah, S.Pt</v>
      </c>
      <c r="L1677" s="4" t="s">
        <v>9671</v>
      </c>
    </row>
    <row r="1678">
      <c r="A1678" s="3">
        <v>44446.46746162037</v>
      </c>
      <c r="B1678" s="4" t="s">
        <v>9689</v>
      </c>
      <c r="C1678" s="4" t="s">
        <v>9690</v>
      </c>
      <c r="D1678" s="5" t="s">
        <v>9691</v>
      </c>
      <c r="E1678" s="4" t="s">
        <v>5</v>
      </c>
      <c r="F1678" s="4" t="s">
        <v>9692</v>
      </c>
      <c r="H1678" s="4" t="s">
        <v>9693</v>
      </c>
      <c r="I1678" s="4" t="s">
        <v>9694</v>
      </c>
      <c r="J1678" s="6" t="s">
        <v>9695</v>
      </c>
      <c r="K1678" s="7" t="str">
        <f>HYPERLINK("https://drive.google.com/file/d/1H-VXbB_mT2yuLsFrvPUqyh6JPlNJTieG/view?usp=drivesdk","Valentina Theresia")</f>
        <v>Valentina Theresia</v>
      </c>
      <c r="L1678" s="4" t="s">
        <v>9671</v>
      </c>
    </row>
    <row r="1679">
      <c r="A1679" s="3">
        <v>44446.467514710646</v>
      </c>
      <c r="B1679" s="4" t="s">
        <v>9696</v>
      </c>
      <c r="C1679" s="4" t="s">
        <v>9697</v>
      </c>
      <c r="D1679" s="5" t="s">
        <v>9698</v>
      </c>
      <c r="E1679" s="4" t="s">
        <v>5</v>
      </c>
      <c r="F1679" s="4" t="s">
        <v>70</v>
      </c>
      <c r="H1679" s="4" t="s">
        <v>9699</v>
      </c>
      <c r="I1679" s="4" t="s">
        <v>9700</v>
      </c>
      <c r="J1679" s="6" t="s">
        <v>9701</v>
      </c>
      <c r="K1679" s="7" t="str">
        <f>HYPERLINK("https://drive.google.com/file/d/1QzsnqOD2vTXJeVA9E52caciCNqmAUd6t/view?usp=drivesdk","Meiliza. A.Md")</f>
        <v>Meiliza. A.Md</v>
      </c>
      <c r="L1679" s="4" t="s">
        <v>9671</v>
      </c>
    </row>
    <row r="1680">
      <c r="A1680" s="3">
        <v>44446.4675808912</v>
      </c>
      <c r="B1680" s="4" t="s">
        <v>9702</v>
      </c>
      <c r="C1680" s="4" t="s">
        <v>9703</v>
      </c>
      <c r="D1680" s="5" t="s">
        <v>9704</v>
      </c>
      <c r="E1680" s="4" t="s">
        <v>6</v>
      </c>
      <c r="G1680" s="4" t="s">
        <v>92</v>
      </c>
      <c r="H1680" s="4" t="s">
        <v>9705</v>
      </c>
      <c r="I1680" s="4" t="s">
        <v>9706</v>
      </c>
      <c r="J1680" s="6" t="s">
        <v>9707</v>
      </c>
      <c r="K1680" s="7" t="str">
        <f>HYPERLINK("https://drive.google.com/file/d/1i6YyTQJ7ZvnugOx6qc5tkpmdS9psMcdP/view?usp=drivesdk","Nurdin")</f>
        <v>Nurdin</v>
      </c>
      <c r="L1680" s="4" t="s">
        <v>9671</v>
      </c>
    </row>
    <row r="1681">
      <c r="A1681" s="3">
        <v>44446.46760469908</v>
      </c>
      <c r="B1681" s="4" t="s">
        <v>9708</v>
      </c>
      <c r="C1681" s="4" t="s">
        <v>9709</v>
      </c>
      <c r="D1681" s="5" t="s">
        <v>9710</v>
      </c>
      <c r="E1681" s="4" t="s">
        <v>6</v>
      </c>
      <c r="G1681" s="4" t="s">
        <v>92</v>
      </c>
      <c r="H1681" s="4" t="s">
        <v>9711</v>
      </c>
      <c r="I1681" s="4" t="s">
        <v>9712</v>
      </c>
      <c r="J1681" s="6" t="s">
        <v>9713</v>
      </c>
      <c r="K1681" s="7" t="str">
        <f>HYPERLINK("https://drive.google.com/file/d/1AQeVl-Ml_ULDFbuFxQojRU-uEkfiZ37J/view?usp=drivesdk","Andarias Surbakti")</f>
        <v>Andarias Surbakti</v>
      </c>
      <c r="L1681" s="4" t="s">
        <v>9671</v>
      </c>
    </row>
    <row r="1682">
      <c r="A1682" s="3">
        <v>44446.467634699075</v>
      </c>
      <c r="B1682" s="4" t="s">
        <v>9714</v>
      </c>
      <c r="C1682" s="4" t="s">
        <v>9715</v>
      </c>
      <c r="D1682" s="5" t="s">
        <v>9716</v>
      </c>
      <c r="E1682" s="4" t="s">
        <v>5</v>
      </c>
      <c r="F1682" s="4" t="s">
        <v>70</v>
      </c>
      <c r="H1682" s="4" t="s">
        <v>9717</v>
      </c>
      <c r="I1682" s="4" t="s">
        <v>9718</v>
      </c>
      <c r="J1682" s="6" t="s">
        <v>9719</v>
      </c>
      <c r="K1682" s="7" t="str">
        <f>HYPERLINK("https://drive.google.com/file/d/1KWgKqTN7aBuTXBfhYD1eVXpgfykyL6Sn/view?usp=drivesdk","HABIBI, S.P., M.P.")</f>
        <v>HABIBI, S.P., M.P.</v>
      </c>
      <c r="L1682" s="4" t="s">
        <v>9671</v>
      </c>
    </row>
    <row r="1683">
      <c r="A1683" s="3">
        <v>44446.4677547801</v>
      </c>
      <c r="B1683" s="4" t="s">
        <v>9510</v>
      </c>
      <c r="C1683" s="4" t="s">
        <v>9511</v>
      </c>
      <c r="D1683" s="5" t="s">
        <v>9512</v>
      </c>
      <c r="E1683" s="4" t="s">
        <v>5</v>
      </c>
      <c r="F1683" s="4" t="s">
        <v>70</v>
      </c>
      <c r="H1683" s="4" t="s">
        <v>1208</v>
      </c>
      <c r="I1683" s="4" t="s">
        <v>9720</v>
      </c>
      <c r="J1683" s="6" t="s">
        <v>9721</v>
      </c>
      <c r="K1683" s="7" t="str">
        <f>HYPERLINK("https://drive.google.com/file/d/1FtZ_vP9JekVTvdYw3pHLqtAKttgDAjxV/view?usp=drivesdk","HARSONO,SP")</f>
        <v>HARSONO,SP</v>
      </c>
      <c r="L1683" s="4" t="s">
        <v>9671</v>
      </c>
    </row>
    <row r="1684">
      <c r="A1684" s="3">
        <v>44446.46786186342</v>
      </c>
      <c r="B1684" s="4" t="s">
        <v>9722</v>
      </c>
      <c r="C1684" s="4" t="s">
        <v>9723</v>
      </c>
      <c r="D1684" s="5" t="s">
        <v>9724</v>
      </c>
      <c r="E1684" s="4" t="s">
        <v>5</v>
      </c>
      <c r="F1684" s="4" t="s">
        <v>9725</v>
      </c>
      <c r="H1684" s="4" t="s">
        <v>9726</v>
      </c>
      <c r="I1684" s="4" t="s">
        <v>9727</v>
      </c>
      <c r="J1684" s="6" t="s">
        <v>9728</v>
      </c>
      <c r="K1684" s="7" t="str">
        <f>HYPERLINK("https://drive.google.com/file/d/11R30sASG0B8I6sZ5SWn_Y4sOFbyVgFM3/view?usp=drivesdk","Ridha Fazrind Imbaraga")</f>
        <v>Ridha Fazrind Imbaraga</v>
      </c>
      <c r="L1684" s="4" t="s">
        <v>9729</v>
      </c>
    </row>
    <row r="1685">
      <c r="A1685" s="3">
        <v>44446.46789969907</v>
      </c>
      <c r="B1685" s="4" t="s">
        <v>9730</v>
      </c>
      <c r="C1685" s="4" t="s">
        <v>9731</v>
      </c>
      <c r="D1685" s="5" t="s">
        <v>9732</v>
      </c>
      <c r="E1685" s="4" t="s">
        <v>6</v>
      </c>
      <c r="G1685" s="4" t="s">
        <v>282</v>
      </c>
      <c r="H1685" s="4" t="s">
        <v>9733</v>
      </c>
      <c r="I1685" s="4" t="s">
        <v>9734</v>
      </c>
      <c r="J1685" s="6" t="s">
        <v>9735</v>
      </c>
      <c r="K1685" s="7" t="str">
        <f>HYPERLINK("https://drive.google.com/file/d/1SwC3FRe1LoFXzu1hc0SIhIIqOktCw4QB/view?usp=drivesdk","Suharsono")</f>
        <v>Suharsono</v>
      </c>
      <c r="L1685" s="4" t="s">
        <v>9729</v>
      </c>
    </row>
    <row r="1686">
      <c r="A1686" s="3">
        <v>44446.467923668984</v>
      </c>
      <c r="B1686" s="4" t="s">
        <v>9736</v>
      </c>
      <c r="C1686" s="4" t="s">
        <v>9294</v>
      </c>
      <c r="D1686" s="5" t="s">
        <v>9737</v>
      </c>
      <c r="E1686" s="4" t="s">
        <v>6</v>
      </c>
      <c r="G1686" s="4" t="s">
        <v>122</v>
      </c>
      <c r="H1686" s="4" t="s">
        <v>9423</v>
      </c>
      <c r="I1686" s="4" t="s">
        <v>9738</v>
      </c>
      <c r="J1686" s="6" t="s">
        <v>9739</v>
      </c>
      <c r="K1686" s="7" t="str">
        <f>HYPERLINK("https://drive.google.com/file/d/1r4zAbdvhUb9i5_OAT0-A9ylLCIQie5MQ/view?usp=drivesdk","M U T I A R A")</f>
        <v>M U T I A R A</v>
      </c>
      <c r="L1686" s="4" t="s">
        <v>9729</v>
      </c>
    </row>
    <row r="1687">
      <c r="A1687" s="3">
        <v>44446.46826300926</v>
      </c>
      <c r="B1687" s="4" t="s">
        <v>9740</v>
      </c>
      <c r="C1687" s="4" t="s">
        <v>9741</v>
      </c>
      <c r="D1687" s="5" t="s">
        <v>9742</v>
      </c>
      <c r="E1687" s="4" t="s">
        <v>5</v>
      </c>
      <c r="F1687" s="4" t="s">
        <v>70</v>
      </c>
      <c r="H1687" s="4" t="s">
        <v>9743</v>
      </c>
      <c r="I1687" s="4" t="s">
        <v>9744</v>
      </c>
      <c r="J1687" s="6" t="s">
        <v>9745</v>
      </c>
      <c r="K1687" s="7" t="str">
        <f>HYPERLINK("https://drive.google.com/file/d/1XN8Ps7DZe6DEKA1g3yNfsImBx-PvXcSs/view?usp=drivesdk","PRARIADI, SST")</f>
        <v>PRARIADI, SST</v>
      </c>
      <c r="L1687" s="4" t="s">
        <v>9729</v>
      </c>
    </row>
    <row r="1688">
      <c r="A1688" s="3">
        <v>44446.4682756713</v>
      </c>
      <c r="B1688" s="4" t="s">
        <v>9746</v>
      </c>
      <c r="C1688" s="4" t="s">
        <v>9747</v>
      </c>
      <c r="D1688" s="5" t="s">
        <v>9686</v>
      </c>
      <c r="E1688" s="4" t="s">
        <v>6</v>
      </c>
      <c r="G1688" s="4" t="s">
        <v>282</v>
      </c>
      <c r="H1688" s="4" t="s">
        <v>1358</v>
      </c>
      <c r="I1688" s="4" t="s">
        <v>9748</v>
      </c>
      <c r="J1688" s="6" t="s">
        <v>9749</v>
      </c>
      <c r="K1688" s="7" t="str">
        <f>HYPERLINK("https://drive.google.com/file/d/1Ceatt3su79EQvj_-m1DVNmjT6Efc5JRW/view?usp=drivesdk","Novriyanto")</f>
        <v>Novriyanto</v>
      </c>
      <c r="L1688" s="4" t="s">
        <v>9729</v>
      </c>
    </row>
    <row r="1689">
      <c r="A1689" s="3">
        <v>44446.46833752315</v>
      </c>
      <c r="B1689" s="4" t="s">
        <v>9750</v>
      </c>
      <c r="C1689" s="4" t="s">
        <v>9751</v>
      </c>
      <c r="D1689" s="5" t="s">
        <v>9752</v>
      </c>
      <c r="E1689" s="4" t="s">
        <v>6</v>
      </c>
      <c r="G1689" s="4" t="s">
        <v>92</v>
      </c>
      <c r="H1689" s="4" t="s">
        <v>9753</v>
      </c>
      <c r="I1689" s="4" t="s">
        <v>9754</v>
      </c>
      <c r="J1689" s="6" t="s">
        <v>9755</v>
      </c>
      <c r="K1689" s="7" t="str">
        <f>HYPERLINK("https://drive.google.com/file/d/1oHifD3JIat2IfZzHO7FYCvhEz1eOKAbi/view?usp=drivesdk","Muhammad Maulana Adiwijaya")</f>
        <v>Muhammad Maulana Adiwijaya</v>
      </c>
      <c r="L1689" s="4" t="s">
        <v>9729</v>
      </c>
    </row>
    <row r="1690">
      <c r="A1690" s="3">
        <v>44446.46837267361</v>
      </c>
      <c r="B1690" s="4" t="s">
        <v>9756</v>
      </c>
      <c r="C1690" s="4" t="s">
        <v>8718</v>
      </c>
      <c r="D1690" s="5" t="s">
        <v>9757</v>
      </c>
      <c r="E1690" s="4" t="s">
        <v>5</v>
      </c>
      <c r="F1690" s="4" t="s">
        <v>1272</v>
      </c>
      <c r="I1690" s="4" t="s">
        <v>9758</v>
      </c>
      <c r="J1690" s="6" t="s">
        <v>9759</v>
      </c>
      <c r="K1690" s="7" t="str">
        <f>HYPERLINK("https://drive.google.com/file/d/1-Ddrmw_E16hELzn0da908m5A1YCZnKio/view?usp=drivesdk","Titin Purnama, SP, M.Si")</f>
        <v>Titin Purnama, SP, M.Si</v>
      </c>
      <c r="L1690" s="4" t="s">
        <v>9729</v>
      </c>
    </row>
    <row r="1691">
      <c r="A1691" s="3">
        <v>44446.468416724536</v>
      </c>
      <c r="B1691" s="4" t="s">
        <v>9482</v>
      </c>
      <c r="C1691" s="4" t="s">
        <v>9483</v>
      </c>
      <c r="D1691" s="5" t="s">
        <v>9484</v>
      </c>
      <c r="E1691" s="4" t="s">
        <v>6</v>
      </c>
      <c r="F1691" s="4" t="s">
        <v>9485</v>
      </c>
      <c r="G1691" s="4" t="s">
        <v>282</v>
      </c>
      <c r="H1691" s="4" t="s">
        <v>9760</v>
      </c>
      <c r="I1691" s="4" t="s">
        <v>9761</v>
      </c>
      <c r="J1691" s="6" t="s">
        <v>9762</v>
      </c>
      <c r="K1691" s="7" t="str">
        <f>HYPERLINK("https://drive.google.com/file/d/1rnCbW0ldKJ9cNAS1eD-0j7RTdirNTbXJ/view?usp=drivesdk","Feri Prayogi")</f>
        <v>Feri Prayogi</v>
      </c>
      <c r="L1691" s="4" t="s">
        <v>9729</v>
      </c>
    </row>
    <row r="1692">
      <c r="A1692" s="3">
        <v>44446.468546041666</v>
      </c>
      <c r="B1692" s="4" t="s">
        <v>7585</v>
      </c>
      <c r="C1692" s="4" t="s">
        <v>7586</v>
      </c>
      <c r="D1692" s="5" t="s">
        <v>7587</v>
      </c>
      <c r="E1692" s="4" t="s">
        <v>5</v>
      </c>
      <c r="F1692" s="4" t="s">
        <v>9763</v>
      </c>
      <c r="H1692" s="4" t="s">
        <v>9764</v>
      </c>
      <c r="I1692" s="4" t="s">
        <v>9765</v>
      </c>
      <c r="J1692" s="6" t="s">
        <v>9766</v>
      </c>
      <c r="K1692" s="7" t="str">
        <f>HYPERLINK("https://drive.google.com/file/d/1CuteDyGUCqoqNgIDNjnYOOONLH5yuxNC/view?usp=drivesdk","drh. Agus Nuna Indrayana JBS")</f>
        <v>drh. Agus Nuna Indrayana JBS</v>
      </c>
      <c r="L1692" s="4" t="s">
        <v>9729</v>
      </c>
    </row>
    <row r="1693">
      <c r="A1693" s="3">
        <v>44446.46857737268</v>
      </c>
      <c r="B1693" s="4" t="s">
        <v>9767</v>
      </c>
      <c r="C1693" s="4" t="s">
        <v>9768</v>
      </c>
      <c r="D1693" s="5" t="s">
        <v>1387</v>
      </c>
      <c r="E1693" s="4" t="s">
        <v>6</v>
      </c>
      <c r="F1693" s="4" t="s">
        <v>15</v>
      </c>
      <c r="H1693" s="4" t="s">
        <v>6653</v>
      </c>
      <c r="I1693" s="4" t="s">
        <v>9769</v>
      </c>
      <c r="J1693" s="6" t="s">
        <v>9770</v>
      </c>
      <c r="K1693" s="7" t="str">
        <f>HYPERLINK("https://drive.google.com/file/d/1TXiyibee_mCv0Q-xlBsKdGpG1a9kPFlZ/view?usp=drivesdk","B A H A R U D D I N")</f>
        <v>B A H A R U D D I N</v>
      </c>
      <c r="L1693" s="4" t="s">
        <v>9771</v>
      </c>
    </row>
    <row r="1694">
      <c r="A1694" s="3">
        <v>44446.46867662037</v>
      </c>
      <c r="B1694" s="4" t="s">
        <v>9772</v>
      </c>
      <c r="C1694" s="4" t="s">
        <v>9773</v>
      </c>
      <c r="D1694" s="5" t="s">
        <v>9774</v>
      </c>
      <c r="E1694" s="4" t="s">
        <v>5</v>
      </c>
      <c r="H1694" s="4" t="s">
        <v>9775</v>
      </c>
      <c r="I1694" s="4" t="s">
        <v>9776</v>
      </c>
      <c r="J1694" s="6" t="s">
        <v>9777</v>
      </c>
      <c r="K1694" s="7" t="str">
        <f>HYPERLINK("https://drive.google.com/file/d/1doWfRS52o4lWDeNgLbMzcwUcvZN95mij/view?usp=drivesdk","OMOHAMMAD JUARS")</f>
        <v>OMOHAMMAD JUARS</v>
      </c>
      <c r="L1694" s="4" t="s">
        <v>9771</v>
      </c>
    </row>
    <row r="1695">
      <c r="A1695" s="3">
        <v>44446.468759571755</v>
      </c>
      <c r="B1695" s="4" t="s">
        <v>9778</v>
      </c>
      <c r="C1695" s="4" t="s">
        <v>9779</v>
      </c>
      <c r="D1695" s="5" t="s">
        <v>9780</v>
      </c>
      <c r="E1695" s="4" t="s">
        <v>5</v>
      </c>
      <c r="F1695" s="4" t="s">
        <v>187</v>
      </c>
      <c r="H1695" s="4" t="s">
        <v>2234</v>
      </c>
      <c r="I1695" s="4" t="s">
        <v>9781</v>
      </c>
      <c r="J1695" s="6" t="s">
        <v>9782</v>
      </c>
      <c r="K1695" s="7" t="str">
        <f>HYPERLINK("https://drive.google.com/file/d/1T9QFFjD2TI5qPRlA_Wu-DauLydtDyDLb/view?usp=drivesdk","Shierly Parupa V. Nainggolan, SP.")</f>
        <v>Shierly Parupa V. Nainggolan, SP.</v>
      </c>
      <c r="L1695" s="4" t="s">
        <v>9771</v>
      </c>
    </row>
    <row r="1696">
      <c r="A1696" s="3">
        <v>44446.4688471875</v>
      </c>
      <c r="B1696" s="4" t="s">
        <v>9783</v>
      </c>
      <c r="C1696" s="4" t="s">
        <v>9784</v>
      </c>
      <c r="D1696" s="5" t="s">
        <v>9785</v>
      </c>
      <c r="E1696" s="4" t="s">
        <v>5</v>
      </c>
      <c r="G1696" s="4" t="s">
        <v>1272</v>
      </c>
      <c r="H1696" s="4" t="s">
        <v>9786</v>
      </c>
      <c r="I1696" s="4" t="s">
        <v>9787</v>
      </c>
      <c r="J1696" s="6" t="s">
        <v>9788</v>
      </c>
      <c r="K1696" s="7" t="str">
        <f>HYPERLINK("https://drive.google.com/file/d/1YuexgbY9Os8f1QAD8VSA4eT1znSHKIxB/view?usp=drivesdk","Jumjunidang")</f>
        <v>Jumjunidang</v>
      </c>
      <c r="L1696" s="4" t="s">
        <v>9771</v>
      </c>
    </row>
    <row r="1697">
      <c r="A1697" s="3">
        <v>44446.46886891204</v>
      </c>
      <c r="B1697" s="4" t="s">
        <v>1491</v>
      </c>
      <c r="C1697" s="4" t="s">
        <v>1492</v>
      </c>
      <c r="D1697" s="5" t="s">
        <v>1493</v>
      </c>
      <c r="E1697" s="4" t="s">
        <v>5</v>
      </c>
      <c r="F1697" s="4" t="s">
        <v>9789</v>
      </c>
      <c r="H1697" s="4" t="s">
        <v>9790</v>
      </c>
      <c r="I1697" s="4" t="s">
        <v>9791</v>
      </c>
      <c r="J1697" s="6" t="s">
        <v>9792</v>
      </c>
      <c r="K1697" s="7" t="str">
        <f>HYPERLINK("https://drive.google.com/file/d/1dCYbvvqlfZFX7qRo2VS1GDavoMPUPPYt/view?usp=drivesdk","RADEN EUIS YULIAH. SP")</f>
        <v>RADEN EUIS YULIAH. SP</v>
      </c>
      <c r="L1697" s="4" t="s">
        <v>9771</v>
      </c>
    </row>
    <row r="1698">
      <c r="A1698" s="3">
        <v>44446.468877349536</v>
      </c>
      <c r="B1698" s="4" t="s">
        <v>9793</v>
      </c>
      <c r="C1698" s="4" t="s">
        <v>9794</v>
      </c>
      <c r="D1698" s="5" t="s">
        <v>9795</v>
      </c>
      <c r="E1698" s="4" t="s">
        <v>5</v>
      </c>
      <c r="F1698" s="4" t="s">
        <v>15</v>
      </c>
      <c r="H1698" s="4" t="s">
        <v>9796</v>
      </c>
      <c r="I1698" s="4" t="s">
        <v>9797</v>
      </c>
      <c r="J1698" s="6" t="s">
        <v>9798</v>
      </c>
      <c r="K1698" s="7" t="str">
        <f>HYPERLINK("https://drive.google.com/file/d/1zf3uwYLfr4h8FO9cltRpbtETtO1epWmg/view?usp=drivesdk","Nurdin , SP")</f>
        <v>Nurdin , SP</v>
      </c>
      <c r="L1698" s="4" t="s">
        <v>9799</v>
      </c>
    </row>
    <row r="1699">
      <c r="A1699" s="3">
        <v>44446.46887759259</v>
      </c>
      <c r="B1699" s="4" t="s">
        <v>9800</v>
      </c>
      <c r="C1699" s="4" t="s">
        <v>9801</v>
      </c>
      <c r="D1699" s="5" t="s">
        <v>9802</v>
      </c>
      <c r="E1699" s="4" t="s">
        <v>5</v>
      </c>
      <c r="H1699" s="4" t="s">
        <v>947</v>
      </c>
      <c r="I1699" s="4" t="s">
        <v>9803</v>
      </c>
      <c r="J1699" s="6" t="s">
        <v>9804</v>
      </c>
      <c r="K1699" s="7" t="str">
        <f>HYPERLINK("https://drive.google.com/file/d/1D4R_mWHgJ1V2CBcWd9smc42IlIBascrE/view?usp=drivesdk","Dyah Rahayu Inayati, STP")</f>
        <v>Dyah Rahayu Inayati, STP</v>
      </c>
      <c r="L1699" s="4" t="s">
        <v>9805</v>
      </c>
    </row>
    <row r="1700">
      <c r="A1700" s="3">
        <v>44446.4689502199</v>
      </c>
      <c r="B1700" s="4" t="s">
        <v>9806</v>
      </c>
      <c r="C1700" s="4" t="s">
        <v>9768</v>
      </c>
      <c r="D1700" s="5" t="s">
        <v>1387</v>
      </c>
      <c r="E1700" s="4" t="s">
        <v>6</v>
      </c>
      <c r="G1700" s="4" t="s">
        <v>236</v>
      </c>
      <c r="H1700" s="4" t="s">
        <v>9423</v>
      </c>
      <c r="I1700" s="4" t="s">
        <v>9807</v>
      </c>
      <c r="J1700" s="6" t="s">
        <v>9808</v>
      </c>
      <c r="K1700" s="7" t="str">
        <f>HYPERLINK("https://drive.google.com/file/d/1tjavZMjgyMPmB-FetcBMINHkiZTo3fjZ/view?usp=drivesdk","K A M A R U D D I N")</f>
        <v>K A M A R U D D I N</v>
      </c>
      <c r="L1700" s="4" t="s">
        <v>9771</v>
      </c>
    </row>
    <row r="1701">
      <c r="A1701" s="3">
        <v>44446.46896236111</v>
      </c>
      <c r="B1701" s="4" t="s">
        <v>9809</v>
      </c>
      <c r="C1701" s="4" t="s">
        <v>9810</v>
      </c>
      <c r="D1701" s="5" t="s">
        <v>9811</v>
      </c>
      <c r="E1701" s="4" t="s">
        <v>5</v>
      </c>
      <c r="F1701" s="4" t="s">
        <v>70</v>
      </c>
      <c r="H1701" s="4" t="s">
        <v>48</v>
      </c>
      <c r="I1701" s="4" t="s">
        <v>9812</v>
      </c>
      <c r="J1701" s="6" t="s">
        <v>9813</v>
      </c>
      <c r="K1701" s="7" t="str">
        <f>HYPERLINK("https://drive.google.com/file/d/1oOuirp1qmC6kiXWorkllRHru_4Wny4an/view?usp=drivesdk","Irmayani, SP")</f>
        <v>Irmayani, SP</v>
      </c>
      <c r="L1701" s="4" t="s">
        <v>9771</v>
      </c>
    </row>
    <row r="1702">
      <c r="A1702" s="3">
        <v>44446.469042129625</v>
      </c>
      <c r="B1702" s="4" t="s">
        <v>9814</v>
      </c>
      <c r="C1702" s="4" t="s">
        <v>9815</v>
      </c>
      <c r="D1702" s="5" t="s">
        <v>9816</v>
      </c>
      <c r="E1702" s="4" t="s">
        <v>6</v>
      </c>
      <c r="G1702" s="4" t="s">
        <v>282</v>
      </c>
      <c r="H1702" s="4" t="s">
        <v>9817</v>
      </c>
      <c r="I1702" s="4" t="s">
        <v>9818</v>
      </c>
      <c r="J1702" s="6" t="s">
        <v>9819</v>
      </c>
      <c r="K1702" s="7" t="str">
        <f>HYPERLINK("https://drive.google.com/file/d/15E5DGG_aiZNBJZxCprmigY4bWriaGe-0/view?usp=drivesdk","Muhammad Adil")</f>
        <v>Muhammad Adil</v>
      </c>
      <c r="L1702" s="4" t="s">
        <v>9771</v>
      </c>
    </row>
    <row r="1703">
      <c r="A1703" s="3">
        <v>44446.46926868055</v>
      </c>
      <c r="B1703" s="4" t="s">
        <v>9820</v>
      </c>
      <c r="C1703" s="4" t="s">
        <v>9768</v>
      </c>
      <c r="D1703" s="5" t="s">
        <v>1387</v>
      </c>
      <c r="E1703" s="4" t="s">
        <v>6</v>
      </c>
      <c r="G1703" s="4" t="s">
        <v>236</v>
      </c>
      <c r="H1703" s="4" t="s">
        <v>6653</v>
      </c>
      <c r="I1703" s="4" t="s">
        <v>9821</v>
      </c>
      <c r="J1703" s="6" t="s">
        <v>9822</v>
      </c>
      <c r="K1703" s="7" t="str">
        <f>HYPERLINK("https://drive.google.com/file/d/1FdezSq0znVd9CPnf_8b-oDt3COO0Wu6z/view?usp=drivesdk","A R I F U D D I N")</f>
        <v>A R I F U D D I N</v>
      </c>
      <c r="L1703" s="4" t="s">
        <v>9805</v>
      </c>
    </row>
    <row r="1704">
      <c r="A1704" s="3">
        <v>44446.469352824075</v>
      </c>
      <c r="B1704" s="4" t="s">
        <v>9823</v>
      </c>
      <c r="C1704" s="4" t="s">
        <v>9824</v>
      </c>
      <c r="D1704" s="5" t="s">
        <v>9825</v>
      </c>
      <c r="E1704" s="4" t="s">
        <v>5</v>
      </c>
      <c r="F1704" s="4" t="s">
        <v>70</v>
      </c>
      <c r="H1704" s="4" t="s">
        <v>9826</v>
      </c>
      <c r="I1704" s="4" t="s">
        <v>9827</v>
      </c>
      <c r="J1704" s="6" t="s">
        <v>9828</v>
      </c>
      <c r="K1704" s="7" t="str">
        <f>HYPERLINK("https://drive.google.com/file/d/1H1XPKHRu8eaCaM47AyZexo8uJohaR38u/view?usp=drivesdk","SETIAWAN, A.Md")</f>
        <v>SETIAWAN, A.Md</v>
      </c>
      <c r="L1704" s="4" t="s">
        <v>9805</v>
      </c>
    </row>
    <row r="1705">
      <c r="A1705" s="3">
        <v>44446.46938028935</v>
      </c>
      <c r="B1705" s="4" t="s">
        <v>9829</v>
      </c>
      <c r="C1705" s="4" t="s">
        <v>9830</v>
      </c>
      <c r="D1705" s="5" t="s">
        <v>9831</v>
      </c>
      <c r="E1705" s="4" t="s">
        <v>5</v>
      </c>
      <c r="F1705" s="4" t="s">
        <v>657</v>
      </c>
      <c r="H1705" s="4" t="s">
        <v>1881</v>
      </c>
      <c r="I1705" s="4" t="s">
        <v>9832</v>
      </c>
      <c r="J1705" s="6" t="s">
        <v>9833</v>
      </c>
      <c r="K1705" s="7" t="str">
        <f>HYPERLINK("https://drive.google.com/file/d/1Kh5_Guv_LXrAKLKdlwrA4v_suprac1Hq/view?usp=drivesdk","MARLICE RIDAULI, SP")</f>
        <v>MARLICE RIDAULI, SP</v>
      </c>
      <c r="L1705" s="4" t="s">
        <v>9805</v>
      </c>
    </row>
    <row r="1706">
      <c r="A1706" s="3">
        <v>44446.4694428588</v>
      </c>
      <c r="B1706" s="4" t="s">
        <v>9834</v>
      </c>
      <c r="C1706" s="4" t="s">
        <v>9835</v>
      </c>
      <c r="D1706" s="5" t="s">
        <v>9836</v>
      </c>
      <c r="E1706" s="4" t="s">
        <v>5</v>
      </c>
      <c r="F1706" s="4" t="s">
        <v>187</v>
      </c>
      <c r="H1706" s="4" t="s">
        <v>9837</v>
      </c>
      <c r="I1706" s="4" t="s">
        <v>9838</v>
      </c>
      <c r="J1706" s="6" t="s">
        <v>9839</v>
      </c>
      <c r="K1706" s="7" t="str">
        <f>HYPERLINK("https://drive.google.com/file/d/16M9JTj7CT4pjyiBs1wFbNDYkWHeIwldZ/view?usp=drivesdk","Hanum Nur Fitri")</f>
        <v>Hanum Nur Fitri</v>
      </c>
      <c r="L1706" s="4" t="s">
        <v>9805</v>
      </c>
    </row>
    <row r="1707">
      <c r="A1707" s="3">
        <v>44446.469474224534</v>
      </c>
      <c r="B1707" s="4" t="s">
        <v>9840</v>
      </c>
      <c r="C1707" s="4" t="s">
        <v>9841</v>
      </c>
      <c r="D1707" s="5" t="s">
        <v>9842</v>
      </c>
      <c r="E1707" s="4" t="s">
        <v>5</v>
      </c>
      <c r="F1707" s="4" t="s">
        <v>70</v>
      </c>
      <c r="H1707" s="4" t="s">
        <v>1035</v>
      </c>
      <c r="I1707" s="4" t="s">
        <v>9843</v>
      </c>
      <c r="J1707" s="6" t="s">
        <v>9844</v>
      </c>
      <c r="K1707" s="7" t="str">
        <f>HYPERLINK("https://drive.google.com/file/d/1qpVkgi-p_--eOvAu3o1mNAbFOBgjetng/view?usp=drivesdk","Epharaim Silaban")</f>
        <v>Epharaim Silaban</v>
      </c>
      <c r="L1707" s="4" t="s">
        <v>9805</v>
      </c>
    </row>
    <row r="1708">
      <c r="A1708" s="3">
        <v>44446.46968364583</v>
      </c>
      <c r="B1708" s="4" t="s">
        <v>9845</v>
      </c>
      <c r="C1708" s="4" t="s">
        <v>9846</v>
      </c>
      <c r="D1708" s="5" t="s">
        <v>9847</v>
      </c>
      <c r="E1708" s="4" t="s">
        <v>5</v>
      </c>
      <c r="F1708" s="4" t="s">
        <v>70</v>
      </c>
      <c r="H1708" s="4" t="s">
        <v>9848</v>
      </c>
      <c r="I1708" s="4" t="s">
        <v>9849</v>
      </c>
      <c r="J1708" s="6" t="s">
        <v>9850</v>
      </c>
      <c r="K1708" s="7" t="str">
        <f>HYPERLINK("https://drive.google.com/file/d/1-bbWCk_roGzhEP1A05cvkwizcxmJ1zq5/view?usp=drivesdk","Mahadisyah putra sinurat, SP")</f>
        <v>Mahadisyah putra sinurat, SP</v>
      </c>
      <c r="L1708" s="4" t="s">
        <v>9805</v>
      </c>
    </row>
    <row r="1709">
      <c r="A1709" s="3">
        <v>44446.4697219213</v>
      </c>
      <c r="B1709" s="4" t="s">
        <v>9851</v>
      </c>
      <c r="C1709" s="4" t="s">
        <v>9768</v>
      </c>
      <c r="D1709" s="5" t="s">
        <v>1387</v>
      </c>
      <c r="E1709" s="4" t="s">
        <v>6</v>
      </c>
      <c r="G1709" s="4" t="s">
        <v>236</v>
      </c>
      <c r="H1709" s="4" t="s">
        <v>6653</v>
      </c>
      <c r="I1709" s="4" t="s">
        <v>9852</v>
      </c>
      <c r="J1709" s="6" t="s">
        <v>9853</v>
      </c>
      <c r="K1709" s="7" t="str">
        <f>HYPERLINK("https://drive.google.com/file/d/11LSRdpcK6MEH6DZHJy96RmZ62UlcDhbi/view?usp=drivesdk","S U N N I A T I. J")</f>
        <v>S U N N I A T I. J</v>
      </c>
      <c r="L1709" s="4" t="s">
        <v>9805</v>
      </c>
    </row>
    <row r="1710">
      <c r="A1710" s="3">
        <v>44446.469750613425</v>
      </c>
      <c r="B1710" s="4" t="s">
        <v>9854</v>
      </c>
      <c r="C1710" s="4" t="s">
        <v>9855</v>
      </c>
      <c r="D1710" s="5" t="s">
        <v>9856</v>
      </c>
      <c r="E1710" s="4" t="s">
        <v>5</v>
      </c>
      <c r="F1710" s="4" t="s">
        <v>70</v>
      </c>
      <c r="H1710" s="4" t="s">
        <v>48</v>
      </c>
      <c r="I1710" s="4" t="s">
        <v>9857</v>
      </c>
      <c r="J1710" s="6" t="s">
        <v>9858</v>
      </c>
      <c r="K1710" s="7" t="str">
        <f>HYPERLINK("https://drive.google.com/file/d/1FFnXsRzKFLxVGKRirC5kHa1ZPdlklZMB/view?usp=drivesdk","Ady Chandera, A.Md")</f>
        <v>Ady Chandera, A.Md</v>
      </c>
      <c r="L1710" s="4" t="s">
        <v>9805</v>
      </c>
    </row>
    <row r="1711">
      <c r="A1711" s="3">
        <v>44446.47003111111</v>
      </c>
      <c r="B1711" s="4" t="s">
        <v>9859</v>
      </c>
      <c r="C1711" s="4" t="s">
        <v>9860</v>
      </c>
      <c r="D1711" s="5" t="s">
        <v>9861</v>
      </c>
      <c r="E1711" s="4" t="s">
        <v>5</v>
      </c>
      <c r="F1711" s="4" t="s">
        <v>187</v>
      </c>
      <c r="H1711" s="4" t="s">
        <v>9862</v>
      </c>
      <c r="I1711" s="4" t="s">
        <v>9863</v>
      </c>
      <c r="J1711" s="6" t="s">
        <v>9864</v>
      </c>
      <c r="K1711" s="7" t="str">
        <f>HYPERLINK("https://drive.google.com/file/d/1898VJpB5TUaA0u8LDD39g9X053lVPIKX/view?usp=drivesdk","Rosma Susiwaty Situmeang")</f>
        <v>Rosma Susiwaty Situmeang</v>
      </c>
      <c r="L1711" s="4" t="s">
        <v>9865</v>
      </c>
    </row>
    <row r="1712">
      <c r="A1712" s="3">
        <v>44446.47033108796</v>
      </c>
      <c r="B1712" s="4" t="s">
        <v>9866</v>
      </c>
      <c r="C1712" s="4" t="s">
        <v>9867</v>
      </c>
      <c r="D1712" s="5" t="s">
        <v>9868</v>
      </c>
      <c r="E1712" s="4" t="s">
        <v>5</v>
      </c>
      <c r="F1712" s="4" t="s">
        <v>70</v>
      </c>
      <c r="H1712" s="4" t="s">
        <v>1260</v>
      </c>
      <c r="I1712" s="4" t="s">
        <v>9869</v>
      </c>
      <c r="J1712" s="6" t="s">
        <v>9870</v>
      </c>
      <c r="K1712" s="7" t="str">
        <f>HYPERLINK("https://drive.google.com/file/d/1_R-YcbEmEbH0qlUBm5tGf8VZ5I2ZPWpW/view?usp=drivesdk","Muhamad Arifi")</f>
        <v>Muhamad Arifi</v>
      </c>
      <c r="L1712" s="4" t="s">
        <v>9865</v>
      </c>
    </row>
    <row r="1713">
      <c r="A1713" s="3">
        <v>44446.47039768519</v>
      </c>
      <c r="B1713" s="4" t="s">
        <v>9871</v>
      </c>
      <c r="C1713" s="4" t="s">
        <v>9768</v>
      </c>
      <c r="D1713" s="5" t="s">
        <v>1387</v>
      </c>
      <c r="E1713" s="4" t="s">
        <v>5</v>
      </c>
      <c r="F1713" s="4" t="s">
        <v>15</v>
      </c>
      <c r="H1713" s="4" t="s">
        <v>9448</v>
      </c>
      <c r="I1713" s="4" t="s">
        <v>9872</v>
      </c>
      <c r="J1713" s="6" t="s">
        <v>9873</v>
      </c>
      <c r="K1713" s="7" t="str">
        <f>HYPERLINK("https://drive.google.com/file/d/15ItMs9att_76VXUEIorfZYt8jnmBUAJn/view?usp=drivesdk","R A M L A W A T I, S.Si")</f>
        <v>R A M L A W A T I, S.Si</v>
      </c>
      <c r="L1713" s="4" t="s">
        <v>9865</v>
      </c>
    </row>
    <row r="1714">
      <c r="A1714" s="3">
        <v>44446.47055920139</v>
      </c>
      <c r="B1714" s="4" t="s">
        <v>9874</v>
      </c>
      <c r="C1714" s="4" t="s">
        <v>9875</v>
      </c>
      <c r="D1714" s="5" t="s">
        <v>9876</v>
      </c>
      <c r="E1714" s="4" t="s">
        <v>5</v>
      </c>
      <c r="F1714" s="4" t="s">
        <v>70</v>
      </c>
      <c r="H1714" s="4" t="s">
        <v>48</v>
      </c>
      <c r="I1714" s="4" t="s">
        <v>9877</v>
      </c>
      <c r="J1714" s="6" t="s">
        <v>9878</v>
      </c>
      <c r="K1714" s="7" t="str">
        <f>HYPERLINK("https://drive.google.com/file/d/1YkXf--ZrKErQiPQXC2eAQKHxmzyVoAup/view?usp=drivesdk","Deni Pitoyo")</f>
        <v>Deni Pitoyo</v>
      </c>
      <c r="L1714" s="4" t="s">
        <v>9865</v>
      </c>
    </row>
    <row r="1715">
      <c r="A1715" s="3">
        <v>44446.47062625</v>
      </c>
      <c r="B1715" s="4" t="s">
        <v>9879</v>
      </c>
      <c r="C1715" s="4" t="s">
        <v>9880</v>
      </c>
      <c r="D1715" s="5" t="s">
        <v>9881</v>
      </c>
      <c r="E1715" s="4" t="s">
        <v>5</v>
      </c>
      <c r="F1715" s="4" t="s">
        <v>15</v>
      </c>
      <c r="H1715" s="4" t="s">
        <v>9882</v>
      </c>
      <c r="I1715" s="4" t="s">
        <v>9883</v>
      </c>
      <c r="J1715" s="6" t="s">
        <v>9884</v>
      </c>
      <c r="K1715" s="7" t="str">
        <f>HYPERLINK("https://drive.google.com/file/d/1kw5jOr1aYKMbAVi2CKUIlJrh9kzuRSFx/view?usp=drivesdk","Tedy Irawan, S.TP")</f>
        <v>Tedy Irawan, S.TP</v>
      </c>
      <c r="L1715" s="4" t="s">
        <v>9865</v>
      </c>
    </row>
    <row r="1716">
      <c r="A1716" s="3">
        <v>44446.47063354167</v>
      </c>
      <c r="B1716" s="4" t="s">
        <v>9885</v>
      </c>
      <c r="C1716" s="4" t="s">
        <v>9886</v>
      </c>
      <c r="D1716" s="5" t="s">
        <v>9887</v>
      </c>
      <c r="E1716" s="4" t="s">
        <v>5</v>
      </c>
      <c r="F1716" s="4" t="s">
        <v>70</v>
      </c>
      <c r="H1716" s="4" t="s">
        <v>48</v>
      </c>
      <c r="I1716" s="4" t="s">
        <v>9888</v>
      </c>
      <c r="J1716" s="6" t="s">
        <v>9889</v>
      </c>
      <c r="K1716" s="7" t="str">
        <f>HYPERLINK("https://drive.google.com/file/d/1XUk4DRo37YBLPUKXI0S-64JmaLZTFhCz/view?usp=drivesdk","Masitoh, SP")</f>
        <v>Masitoh, SP</v>
      </c>
      <c r="L1716" s="4" t="s">
        <v>9890</v>
      </c>
    </row>
    <row r="1717">
      <c r="A1717" s="3">
        <v>44446.47083363426</v>
      </c>
      <c r="B1717" s="4" t="s">
        <v>9891</v>
      </c>
      <c r="C1717" s="4" t="s">
        <v>9892</v>
      </c>
      <c r="D1717" s="5" t="s">
        <v>9893</v>
      </c>
      <c r="E1717" s="4" t="s">
        <v>5</v>
      </c>
      <c r="F1717" s="4" t="s">
        <v>70</v>
      </c>
      <c r="H1717" s="4" t="s">
        <v>9894</v>
      </c>
      <c r="I1717" s="4" t="s">
        <v>9895</v>
      </c>
      <c r="J1717" s="6" t="s">
        <v>9896</v>
      </c>
      <c r="K1717" s="7" t="str">
        <f>HYPERLINK("https://drive.google.com/file/d/19tu53r7DA9YEe4h9MDcI_2Kyv_LUO1ur/view?usp=drivesdk","SELAMET WITONO, SP")</f>
        <v>SELAMET WITONO, SP</v>
      </c>
      <c r="L1717" s="4" t="s">
        <v>9890</v>
      </c>
    </row>
    <row r="1718">
      <c r="A1718" s="3">
        <v>44446.47090936343</v>
      </c>
      <c r="B1718" s="4" t="s">
        <v>9897</v>
      </c>
      <c r="C1718" s="4" t="s">
        <v>9898</v>
      </c>
      <c r="D1718" s="5" t="s">
        <v>9899</v>
      </c>
      <c r="E1718" s="4" t="s">
        <v>5</v>
      </c>
      <c r="F1718" s="4" t="s">
        <v>70</v>
      </c>
      <c r="H1718" s="4" t="s">
        <v>731</v>
      </c>
      <c r="I1718" s="4" t="s">
        <v>9900</v>
      </c>
      <c r="J1718" s="6" t="s">
        <v>9901</v>
      </c>
      <c r="K1718" s="7" t="str">
        <f>HYPERLINK("https://drive.google.com/file/d/18Lbx2Y7oorndQR1bWmP0-NK8gy4P4qsH/view?usp=drivesdk","RUDI PRANOTO")</f>
        <v>RUDI PRANOTO</v>
      </c>
      <c r="L1718" s="4" t="s">
        <v>9890</v>
      </c>
    </row>
    <row r="1719">
      <c r="A1719" s="3">
        <v>44446.471014027775</v>
      </c>
      <c r="B1719" s="4" t="s">
        <v>9902</v>
      </c>
      <c r="C1719" s="4" t="s">
        <v>9903</v>
      </c>
      <c r="D1719" s="5" t="s">
        <v>9904</v>
      </c>
      <c r="E1719" s="4" t="s">
        <v>5</v>
      </c>
      <c r="F1719" s="4" t="s">
        <v>9905</v>
      </c>
      <c r="H1719" s="4" t="s">
        <v>9906</v>
      </c>
      <c r="I1719" s="4" t="s">
        <v>9907</v>
      </c>
      <c r="J1719" s="6" t="s">
        <v>9908</v>
      </c>
      <c r="K1719" s="7" t="str">
        <f>HYPERLINK("https://drive.google.com/file/d/1wzcBIHuGlsteSvcLcddDNqLZkSFGOjim/view?usp=drivesdk","R. Nurul Karimah")</f>
        <v>R. Nurul Karimah</v>
      </c>
      <c r="L1719" s="4" t="s">
        <v>9890</v>
      </c>
    </row>
    <row r="1720">
      <c r="A1720" s="3">
        <v>44446.471058553245</v>
      </c>
      <c r="B1720" s="4" t="s">
        <v>9909</v>
      </c>
      <c r="C1720" s="4" t="s">
        <v>9910</v>
      </c>
      <c r="D1720" s="4" t="s">
        <v>9911</v>
      </c>
      <c r="E1720" s="4" t="s">
        <v>5</v>
      </c>
      <c r="F1720" s="4" t="s">
        <v>70</v>
      </c>
      <c r="I1720" s="4" t="s">
        <v>9912</v>
      </c>
      <c r="J1720" s="6" t="s">
        <v>9913</v>
      </c>
      <c r="K1720" s="7" t="str">
        <f>HYPERLINK("https://drive.google.com/file/d/18Il3OQWs2rmBHjeHh6KRXBH-aRDvun6b/view?usp=drivesdk","NOVA JUITA, SP")</f>
        <v>NOVA JUITA, SP</v>
      </c>
      <c r="L1720" s="4" t="s">
        <v>9890</v>
      </c>
    </row>
    <row r="1721">
      <c r="A1721" s="3">
        <v>44446.47124377315</v>
      </c>
      <c r="B1721" s="4" t="s">
        <v>9914</v>
      </c>
      <c r="C1721" s="4" t="s">
        <v>9915</v>
      </c>
      <c r="D1721" s="5" t="s">
        <v>9916</v>
      </c>
      <c r="E1721" s="4" t="s">
        <v>5</v>
      </c>
      <c r="F1721" s="4" t="s">
        <v>70</v>
      </c>
      <c r="H1721" s="4" t="s">
        <v>63</v>
      </c>
      <c r="I1721" s="4" t="s">
        <v>9917</v>
      </c>
      <c r="J1721" s="6" t="s">
        <v>9918</v>
      </c>
      <c r="K1721" s="7" t="str">
        <f>HYPERLINK("https://drive.google.com/file/d/1yk4HRD9ICz-nSjZEGLvCfz1uZ9gzPnpy/view?usp=drivesdk","Siti sapridah")</f>
        <v>Siti sapridah</v>
      </c>
      <c r="L1721" s="4" t="s">
        <v>9890</v>
      </c>
    </row>
    <row r="1722">
      <c r="A1722" s="3">
        <v>44446.471378773145</v>
      </c>
      <c r="B1722" s="4" t="s">
        <v>9919</v>
      </c>
      <c r="C1722" s="4" t="s">
        <v>9920</v>
      </c>
      <c r="D1722" s="5" t="s">
        <v>9921</v>
      </c>
      <c r="E1722" s="4" t="s">
        <v>6</v>
      </c>
      <c r="G1722" s="4" t="s">
        <v>187</v>
      </c>
      <c r="H1722" s="4" t="s">
        <v>731</v>
      </c>
      <c r="I1722" s="4" t="s">
        <v>9922</v>
      </c>
      <c r="J1722" s="6" t="s">
        <v>9923</v>
      </c>
      <c r="K1722" s="7" t="str">
        <f>HYPERLINK("https://drive.google.com/file/d/1sO21Dxy3LPMERf1Zy_wosQNknZlTmSZj/view?usp=drivesdk","UMI KALSUM, S.P.")</f>
        <v>UMI KALSUM, S.P.</v>
      </c>
      <c r="L1722" s="4" t="s">
        <v>9924</v>
      </c>
    </row>
    <row r="1723">
      <c r="A1723" s="3">
        <v>44446.47145398148</v>
      </c>
      <c r="B1723" s="4" t="s">
        <v>6927</v>
      </c>
      <c r="C1723" s="4" t="s">
        <v>6928</v>
      </c>
      <c r="D1723" s="5" t="s">
        <v>6929</v>
      </c>
      <c r="E1723" s="4" t="s">
        <v>5</v>
      </c>
      <c r="F1723" s="4" t="s">
        <v>70</v>
      </c>
      <c r="H1723" s="4" t="s">
        <v>731</v>
      </c>
      <c r="I1723" s="4" t="s">
        <v>9925</v>
      </c>
      <c r="J1723" s="6" t="s">
        <v>9926</v>
      </c>
      <c r="K1723" s="7" t="str">
        <f>HYPERLINK("https://drive.google.com/file/d/18-V-TTQjNLjHTlLfI_70cWq5JVxNLkA3/view?usp=drivesdk","RATNA FADILAH CATUR BUDIATI")</f>
        <v>RATNA FADILAH CATUR BUDIATI</v>
      </c>
      <c r="L1723" s="4" t="s">
        <v>9924</v>
      </c>
    </row>
    <row r="1724">
      <c r="A1724" s="3">
        <v>44446.47170606481</v>
      </c>
      <c r="B1724" s="4" t="s">
        <v>7267</v>
      </c>
      <c r="C1724" s="4" t="s">
        <v>7268</v>
      </c>
      <c r="D1724" s="5" t="s">
        <v>7269</v>
      </c>
      <c r="E1724" s="4" t="s">
        <v>5</v>
      </c>
      <c r="F1724" s="4" t="s">
        <v>187</v>
      </c>
      <c r="H1724" s="4" t="s">
        <v>9927</v>
      </c>
      <c r="I1724" s="4" t="s">
        <v>9928</v>
      </c>
      <c r="J1724" s="6" t="s">
        <v>9929</v>
      </c>
      <c r="K1724" s="7" t="str">
        <f>HYPERLINK("https://drive.google.com/file/d/1AXAyLqflhYTpRTsZ8fQnA_58gu2C1vJP/view?usp=drivesdk","Kristina Renawati T, S.P., M.P.")</f>
        <v>Kristina Renawati T, S.P., M.P.</v>
      </c>
      <c r="L1724" s="4" t="s">
        <v>9924</v>
      </c>
    </row>
    <row r="1725">
      <c r="A1725" s="3">
        <v>44446.471959131944</v>
      </c>
      <c r="B1725" s="4" t="s">
        <v>9930</v>
      </c>
      <c r="C1725" s="4" t="s">
        <v>9931</v>
      </c>
      <c r="D1725" s="5" t="s">
        <v>9932</v>
      </c>
      <c r="E1725" s="4" t="s">
        <v>5</v>
      </c>
      <c r="F1725" s="4" t="s">
        <v>55</v>
      </c>
      <c r="H1725" s="4" t="s">
        <v>318</v>
      </c>
      <c r="I1725" s="4" t="s">
        <v>9933</v>
      </c>
      <c r="J1725" s="6" t="s">
        <v>9934</v>
      </c>
      <c r="K1725" s="7" t="str">
        <f>HYPERLINK("https://drive.google.com/file/d/1NwRh23UqGvqelih83D20h9sj6uQ2-GZ_/view?usp=drivesdk","Ferdhinal Asful SP. M.Si")</f>
        <v>Ferdhinal Asful SP. M.Si</v>
      </c>
      <c r="L1725" s="4" t="s">
        <v>9924</v>
      </c>
    </row>
    <row r="1726">
      <c r="A1726" s="3">
        <v>44446.472055046295</v>
      </c>
      <c r="B1726" s="4" t="s">
        <v>9935</v>
      </c>
      <c r="C1726" s="4" t="s">
        <v>9936</v>
      </c>
      <c r="D1726" s="5" t="s">
        <v>9937</v>
      </c>
      <c r="E1726" s="4" t="s">
        <v>6</v>
      </c>
      <c r="G1726" s="4" t="s">
        <v>92</v>
      </c>
      <c r="H1726" s="4" t="s">
        <v>9938</v>
      </c>
      <c r="I1726" s="4" t="s">
        <v>9939</v>
      </c>
      <c r="J1726" s="6" t="s">
        <v>9940</v>
      </c>
      <c r="K1726" s="7" t="str">
        <f>HYPERLINK("https://drive.google.com/file/d/1jb9cdpImS5sF6gudGYYhDhlRfaEatYVI/view?usp=drivesdk","Massudin Odde")</f>
        <v>Massudin Odde</v>
      </c>
      <c r="L1726" s="4" t="s">
        <v>9941</v>
      </c>
    </row>
    <row r="1727">
      <c r="A1727" s="3">
        <v>44446.47231732639</v>
      </c>
      <c r="B1727" s="4" t="s">
        <v>9942</v>
      </c>
      <c r="C1727" s="4" t="s">
        <v>9943</v>
      </c>
      <c r="D1727" s="5" t="s">
        <v>9944</v>
      </c>
      <c r="E1727" s="4" t="s">
        <v>6</v>
      </c>
      <c r="F1727" s="4" t="s">
        <v>9945</v>
      </c>
      <c r="G1727" s="4" t="s">
        <v>282</v>
      </c>
      <c r="H1727" s="4" t="s">
        <v>9946</v>
      </c>
      <c r="I1727" s="4" t="s">
        <v>9947</v>
      </c>
      <c r="J1727" s="6" t="s">
        <v>9948</v>
      </c>
      <c r="K1727" s="7" t="str">
        <f>HYPERLINK("https://drive.google.com/file/d/1bcwPnsNt8DwimGszTYoTXr69-xR9QYrE/view?usp=drivesdk","SUGIANTO SARAGIH")</f>
        <v>SUGIANTO SARAGIH</v>
      </c>
      <c r="L1727" s="4" t="s">
        <v>9941</v>
      </c>
    </row>
    <row r="1728">
      <c r="A1728" s="3">
        <v>44446.47256896991</v>
      </c>
      <c r="B1728" s="4" t="s">
        <v>9949</v>
      </c>
      <c r="C1728" s="4" t="s">
        <v>9950</v>
      </c>
      <c r="D1728" s="5" t="s">
        <v>9951</v>
      </c>
      <c r="E1728" s="4" t="s">
        <v>6</v>
      </c>
      <c r="G1728" s="4" t="s">
        <v>282</v>
      </c>
      <c r="H1728" s="4" t="s">
        <v>7872</v>
      </c>
      <c r="I1728" s="4" t="s">
        <v>9952</v>
      </c>
      <c r="J1728" s="6" t="s">
        <v>9953</v>
      </c>
      <c r="K1728" s="7" t="str">
        <f>HYPERLINK("https://drive.google.com/file/d/15f_XdksKmVBocy5CMyul4CWVNVv2yVnz/view?usp=drivesdk","Taufik Saepul Rahman")</f>
        <v>Taufik Saepul Rahman</v>
      </c>
      <c r="L1728" s="4" t="s">
        <v>9941</v>
      </c>
    </row>
    <row r="1729">
      <c r="A1729" s="3">
        <v>44446.47263372685</v>
      </c>
      <c r="B1729" s="4" t="s">
        <v>9954</v>
      </c>
      <c r="C1729" s="4" t="s">
        <v>9955</v>
      </c>
      <c r="D1729" s="5" t="s">
        <v>9956</v>
      </c>
      <c r="E1729" s="4" t="s">
        <v>6</v>
      </c>
      <c r="G1729" s="4" t="s">
        <v>236</v>
      </c>
      <c r="H1729" s="4" t="s">
        <v>9957</v>
      </c>
      <c r="I1729" s="4" t="s">
        <v>9958</v>
      </c>
      <c r="J1729" s="6" t="s">
        <v>9959</v>
      </c>
      <c r="K1729" s="7" t="str">
        <f>HYPERLINK("https://drive.google.com/file/d/1t0gWLFBPbXlh-poDYy_jPo7ihufIAkR_/view?usp=drivesdk","Singgih Febri Handoyo, SP")</f>
        <v>Singgih Febri Handoyo, SP</v>
      </c>
      <c r="L1729" s="4" t="s">
        <v>9960</v>
      </c>
    </row>
    <row r="1730">
      <c r="A1730" s="3">
        <v>44446.47273303241</v>
      </c>
      <c r="B1730" s="4" t="s">
        <v>9961</v>
      </c>
      <c r="C1730" s="4" t="s">
        <v>9962</v>
      </c>
      <c r="D1730" s="5" t="s">
        <v>9963</v>
      </c>
      <c r="E1730" s="4" t="s">
        <v>5</v>
      </c>
      <c r="F1730" s="4" t="s">
        <v>70</v>
      </c>
      <c r="H1730" s="4" t="s">
        <v>318</v>
      </c>
      <c r="I1730" s="4" t="s">
        <v>9964</v>
      </c>
      <c r="J1730" s="6" t="s">
        <v>9965</v>
      </c>
      <c r="K1730" s="7" t="str">
        <f>HYPERLINK("https://drive.google.com/file/d/1yz6P-jI4r84PhKWbs02gYvtthzyVrUny/view?usp=drivesdk","NURINA VIDYA PUTRI")</f>
        <v>NURINA VIDYA PUTRI</v>
      </c>
      <c r="L1730" s="4" t="s">
        <v>9960</v>
      </c>
    </row>
    <row r="1731">
      <c r="A1731" s="3">
        <v>44446.47293719907</v>
      </c>
      <c r="B1731" s="4" t="s">
        <v>9966</v>
      </c>
      <c r="C1731" s="4" t="s">
        <v>9967</v>
      </c>
      <c r="D1731" s="5" t="s">
        <v>9968</v>
      </c>
      <c r="E1731" s="4" t="s">
        <v>6</v>
      </c>
      <c r="G1731" s="4" t="s">
        <v>55</v>
      </c>
      <c r="H1731" s="4" t="s">
        <v>9969</v>
      </c>
      <c r="I1731" s="4" t="s">
        <v>9970</v>
      </c>
      <c r="J1731" s="6" t="s">
        <v>9971</v>
      </c>
      <c r="K1731" s="7" t="str">
        <f>HYPERLINK("https://drive.google.com/file/d/1ilZ6TYkdl2l4v5_q2HLX4jxzd9UqTCRa/view?usp=drivesdk","Sri ramadhana")</f>
        <v>Sri ramadhana</v>
      </c>
      <c r="L1731" s="4" t="s">
        <v>9960</v>
      </c>
    </row>
    <row r="1732">
      <c r="A1732" s="3">
        <v>44446.47297644676</v>
      </c>
      <c r="B1732" s="4" t="s">
        <v>9972</v>
      </c>
      <c r="C1732" s="4" t="s">
        <v>9973</v>
      </c>
      <c r="D1732" s="5" t="s">
        <v>9974</v>
      </c>
      <c r="E1732" s="4" t="s">
        <v>6</v>
      </c>
      <c r="G1732" s="4" t="s">
        <v>5759</v>
      </c>
      <c r="H1732" s="4" t="s">
        <v>9975</v>
      </c>
      <c r="I1732" s="4" t="s">
        <v>9976</v>
      </c>
      <c r="J1732" s="6" t="s">
        <v>9977</v>
      </c>
      <c r="K1732" s="7" t="str">
        <f>HYPERLINK("https://drive.google.com/file/d/1bwYPIKvTYryTJ_YsB14pgHpokM70zhqL/view?usp=drivesdk","M. AKROMI DANTAMA")</f>
        <v>M. AKROMI DANTAMA</v>
      </c>
      <c r="L1732" s="4" t="s">
        <v>9960</v>
      </c>
    </row>
    <row r="1733">
      <c r="A1733" s="3">
        <v>44446.47302599537</v>
      </c>
      <c r="B1733" s="4" t="s">
        <v>9978</v>
      </c>
      <c r="C1733" s="4" t="s">
        <v>9979</v>
      </c>
      <c r="D1733" s="5" t="s">
        <v>9980</v>
      </c>
      <c r="E1733" s="4" t="s">
        <v>5</v>
      </c>
      <c r="F1733" s="4" t="s">
        <v>2660</v>
      </c>
      <c r="H1733" s="4" t="s">
        <v>297</v>
      </c>
      <c r="I1733" s="4" t="s">
        <v>9981</v>
      </c>
      <c r="J1733" s="6" t="s">
        <v>9982</v>
      </c>
      <c r="K1733" s="7" t="str">
        <f>HYPERLINK("https://drive.google.com/file/d/1mHaUSsP19387PbOqQK0RtNxX0d_FcSZo/view?usp=drivesdk","Hidayatul Fitriah, S.Pd")</f>
        <v>Hidayatul Fitriah, S.Pd</v>
      </c>
      <c r="L1733" s="4" t="s">
        <v>9960</v>
      </c>
    </row>
    <row r="1734">
      <c r="A1734" s="3">
        <v>44446.473307569446</v>
      </c>
      <c r="B1734" s="4" t="s">
        <v>9983</v>
      </c>
      <c r="C1734" s="4" t="s">
        <v>9984</v>
      </c>
      <c r="D1734" s="4" t="s">
        <v>9985</v>
      </c>
      <c r="E1734" s="4" t="s">
        <v>6</v>
      </c>
      <c r="F1734" s="4" t="s">
        <v>7482</v>
      </c>
      <c r="G1734" s="4" t="s">
        <v>122</v>
      </c>
      <c r="H1734" s="4" t="s">
        <v>9986</v>
      </c>
      <c r="I1734" s="4" t="s">
        <v>9987</v>
      </c>
      <c r="J1734" s="6" t="s">
        <v>9988</v>
      </c>
      <c r="K1734" s="7" t="str">
        <f>HYPERLINK("https://drive.google.com/file/d/18xsqKc8hzN90LGFS88pEt7mRm5CgeMo9/view?usp=drivesdk","Pin Dwi Lestari")</f>
        <v>Pin Dwi Lestari</v>
      </c>
      <c r="L1734" s="4" t="s">
        <v>9960</v>
      </c>
    </row>
    <row r="1735">
      <c r="A1735" s="3">
        <v>44446.47398293982</v>
      </c>
      <c r="B1735" s="4" t="s">
        <v>9989</v>
      </c>
      <c r="C1735" s="4" t="s">
        <v>9990</v>
      </c>
      <c r="D1735" s="5" t="s">
        <v>9991</v>
      </c>
      <c r="E1735" s="4" t="s">
        <v>6</v>
      </c>
      <c r="G1735" s="4" t="s">
        <v>5759</v>
      </c>
      <c r="H1735" s="4" t="s">
        <v>9992</v>
      </c>
      <c r="I1735" s="4" t="s">
        <v>9993</v>
      </c>
      <c r="J1735" s="6" t="s">
        <v>9994</v>
      </c>
      <c r="K1735" s="7" t="str">
        <f>HYPERLINK("https://drive.google.com/file/d/11gW79uuhdl3fd8LWStyOCHdwBuatInob/view?usp=drivesdk","SUKIRNO")</f>
        <v>SUKIRNO</v>
      </c>
      <c r="L1735" s="4" t="s">
        <v>9995</v>
      </c>
    </row>
    <row r="1736">
      <c r="A1736" s="3">
        <v>44446.47398971065</v>
      </c>
      <c r="B1736" s="4" t="s">
        <v>9996</v>
      </c>
      <c r="C1736" s="4" t="s">
        <v>9997</v>
      </c>
      <c r="D1736" s="5" t="s">
        <v>9998</v>
      </c>
      <c r="E1736" s="4" t="s">
        <v>5</v>
      </c>
      <c r="F1736" s="4" t="s">
        <v>70</v>
      </c>
      <c r="H1736" s="4" t="s">
        <v>9999</v>
      </c>
      <c r="I1736" s="4" t="s">
        <v>10000</v>
      </c>
      <c r="J1736" s="6" t="s">
        <v>10001</v>
      </c>
      <c r="K1736" s="7" t="str">
        <f>HYPERLINK("https://drive.google.com/file/d/1S4b9P7W0QcHJsGUnTRjFoqa7hIAOxRIh/view?usp=drivesdk","HERIYANTO, S.P")</f>
        <v>HERIYANTO, S.P</v>
      </c>
      <c r="L1736" s="4" t="s">
        <v>9995</v>
      </c>
    </row>
    <row r="1737">
      <c r="A1737" s="3">
        <v>44446.474319270834</v>
      </c>
      <c r="B1737" s="4" t="s">
        <v>10002</v>
      </c>
      <c r="C1737" s="4" t="s">
        <v>10003</v>
      </c>
      <c r="D1737" s="5" t="s">
        <v>10004</v>
      </c>
      <c r="E1737" s="4" t="s">
        <v>6</v>
      </c>
      <c r="G1737" s="4" t="s">
        <v>5214</v>
      </c>
      <c r="H1737" s="4" t="s">
        <v>1550</v>
      </c>
      <c r="I1737" s="4" t="s">
        <v>10005</v>
      </c>
      <c r="J1737" s="6" t="s">
        <v>10006</v>
      </c>
      <c r="K1737" s="7" t="str">
        <f>HYPERLINK("https://drive.google.com/file/d/1J-CDMl45JCGR7UMkt7CrmB4i0Xw2AZi0/view?usp=drivesdk","IRA NOFIYANTI, S.Si")</f>
        <v>IRA NOFIYANTI, S.Si</v>
      </c>
      <c r="L1737" s="4" t="s">
        <v>10007</v>
      </c>
    </row>
    <row r="1738">
      <c r="A1738" s="3">
        <v>44446.47458952546</v>
      </c>
      <c r="B1738" s="4" t="s">
        <v>10008</v>
      </c>
      <c r="C1738" s="4" t="s">
        <v>10009</v>
      </c>
      <c r="D1738" s="5" t="s">
        <v>10010</v>
      </c>
      <c r="E1738" s="4" t="s">
        <v>6</v>
      </c>
      <c r="G1738" s="4" t="s">
        <v>122</v>
      </c>
      <c r="H1738" s="4" t="s">
        <v>48</v>
      </c>
      <c r="I1738" s="4" t="s">
        <v>10011</v>
      </c>
      <c r="J1738" s="6" t="s">
        <v>10012</v>
      </c>
      <c r="K1738" s="7" t="str">
        <f>HYPERLINK("https://drive.google.com/file/d/1JQRxEI5pOKOusRJaikGHqaKNHBu8NRak/view?usp=drivesdk","FERVENT WORTHY REFISIS")</f>
        <v>FERVENT WORTHY REFISIS</v>
      </c>
      <c r="L1738" s="4" t="s">
        <v>10007</v>
      </c>
    </row>
    <row r="1739">
      <c r="A1739" s="3">
        <v>44446.47461228009</v>
      </c>
      <c r="B1739" s="4" t="s">
        <v>10013</v>
      </c>
      <c r="C1739" s="4" t="s">
        <v>10014</v>
      </c>
      <c r="D1739" s="5" t="s">
        <v>10015</v>
      </c>
      <c r="E1739" s="4" t="s">
        <v>5</v>
      </c>
      <c r="F1739" s="4" t="s">
        <v>15</v>
      </c>
      <c r="H1739" s="4" t="s">
        <v>1266</v>
      </c>
      <c r="I1739" s="4" t="s">
        <v>10016</v>
      </c>
      <c r="J1739" s="6" t="s">
        <v>10017</v>
      </c>
      <c r="K1739" s="7" t="str">
        <f>HYPERLINK("https://drive.google.com/file/d/1xlHbDAPTbG0JTrSeQBUBtBNCbxpj4g_L/view?usp=drivesdk","Gunadi. SP")</f>
        <v>Gunadi. SP</v>
      </c>
      <c r="L1739" s="4" t="s">
        <v>10007</v>
      </c>
    </row>
    <row r="1740">
      <c r="A1740" s="3">
        <v>44446.4746572338</v>
      </c>
      <c r="B1740" s="4" t="s">
        <v>10018</v>
      </c>
      <c r="C1740" s="4" t="s">
        <v>10019</v>
      </c>
      <c r="D1740" s="5" t="s">
        <v>10020</v>
      </c>
      <c r="E1740" s="4" t="s">
        <v>6</v>
      </c>
      <c r="G1740" s="4" t="s">
        <v>5214</v>
      </c>
      <c r="H1740" s="4" t="s">
        <v>2569</v>
      </c>
      <c r="I1740" s="4" t="s">
        <v>10021</v>
      </c>
      <c r="J1740" s="6" t="s">
        <v>10022</v>
      </c>
      <c r="K1740" s="7" t="str">
        <f>HYPERLINK("https://drive.google.com/file/d/1zgm29oqG4DluMdME_VhDlwRtCjbHUNLA/view?usp=drivesdk","Faris Muthi Qolbi, S.TP., MP")</f>
        <v>Faris Muthi Qolbi, S.TP., MP</v>
      </c>
      <c r="L1740" s="4" t="s">
        <v>10007</v>
      </c>
    </row>
    <row r="1741">
      <c r="A1741" s="3">
        <v>44446.475052395836</v>
      </c>
      <c r="B1741" s="4" t="s">
        <v>10023</v>
      </c>
      <c r="C1741" s="4" t="s">
        <v>10024</v>
      </c>
      <c r="D1741" s="5" t="s">
        <v>10025</v>
      </c>
      <c r="E1741" s="4" t="s">
        <v>5</v>
      </c>
      <c r="F1741" s="4" t="s">
        <v>187</v>
      </c>
      <c r="H1741" s="4" t="s">
        <v>10026</v>
      </c>
      <c r="I1741" s="4" t="s">
        <v>10027</v>
      </c>
      <c r="J1741" s="6" t="s">
        <v>10028</v>
      </c>
      <c r="K1741" s="7" t="str">
        <f>HYPERLINK("https://drive.google.com/file/d/1s6WCIpGz8U2W7yR1VAoa7WWXU4_RxMCG/view?usp=drivesdk","SARAHNITA, A.Md.")</f>
        <v>SARAHNITA, A.Md.</v>
      </c>
      <c r="L1741" s="4" t="s">
        <v>10029</v>
      </c>
    </row>
    <row r="1742">
      <c r="A1742" s="3">
        <v>44446.47511778935</v>
      </c>
      <c r="B1742" s="4" t="s">
        <v>10030</v>
      </c>
      <c r="C1742" s="4" t="s">
        <v>10031</v>
      </c>
      <c r="D1742" s="5" t="s">
        <v>10032</v>
      </c>
      <c r="E1742" s="4" t="s">
        <v>5</v>
      </c>
      <c r="F1742" s="4" t="s">
        <v>2660</v>
      </c>
      <c r="H1742" s="4" t="s">
        <v>108</v>
      </c>
      <c r="I1742" s="4" t="s">
        <v>10033</v>
      </c>
      <c r="J1742" s="6" t="s">
        <v>10034</v>
      </c>
      <c r="K1742" s="7" t="str">
        <f>HYPERLINK("https://drive.google.com/file/d/1UEgaRHzT0IBl2aq5b7AjRfeOoa6YNQSu/view?usp=drivesdk","Nor Eko Prastyanto, S.P.")</f>
        <v>Nor Eko Prastyanto, S.P.</v>
      </c>
      <c r="L1742" s="4" t="s">
        <v>10029</v>
      </c>
    </row>
    <row r="1743">
      <c r="A1743" s="3">
        <v>44446.475148935184</v>
      </c>
      <c r="B1743" s="4" t="s">
        <v>10035</v>
      </c>
      <c r="C1743" s="4" t="s">
        <v>10036</v>
      </c>
      <c r="D1743" s="5" t="s">
        <v>10037</v>
      </c>
      <c r="E1743" s="4" t="s">
        <v>5</v>
      </c>
      <c r="F1743" s="4" t="s">
        <v>70</v>
      </c>
      <c r="H1743" s="4" t="s">
        <v>318</v>
      </c>
      <c r="I1743" s="4" t="s">
        <v>10038</v>
      </c>
      <c r="J1743" s="6" t="s">
        <v>10039</v>
      </c>
      <c r="K1743" s="7" t="str">
        <f>HYPERLINK("https://drive.google.com/file/d/1-dWqyh5rC52dsNcWTJ6eBjkprePDQAG7/view?usp=drivesdk","JHON HENDRA")</f>
        <v>JHON HENDRA</v>
      </c>
      <c r="L1743" s="4" t="s">
        <v>10029</v>
      </c>
    </row>
    <row r="1744">
      <c r="A1744" s="3">
        <v>44446.47577828704</v>
      </c>
      <c r="B1744" s="4" t="s">
        <v>5354</v>
      </c>
      <c r="C1744" s="4" t="s">
        <v>5355</v>
      </c>
      <c r="D1744" s="5" t="s">
        <v>5356</v>
      </c>
      <c r="E1744" s="4" t="s">
        <v>5</v>
      </c>
      <c r="F1744" s="4" t="s">
        <v>70</v>
      </c>
      <c r="H1744" s="4" t="s">
        <v>10040</v>
      </c>
      <c r="I1744" s="4" t="s">
        <v>10041</v>
      </c>
      <c r="J1744" s="6" t="s">
        <v>10042</v>
      </c>
      <c r="K1744" s="7" t="str">
        <f>HYPERLINK("https://drive.google.com/file/d/1-jNcfPgqlHwNBWA161suqi0Y0sfWcOOq/view?usp=drivesdk","MASTUTI SAMOSIR, SP")</f>
        <v>MASTUTI SAMOSIR, SP</v>
      </c>
      <c r="L1744" s="4" t="s">
        <v>10043</v>
      </c>
    </row>
    <row r="1745">
      <c r="A1745" s="3">
        <v>44446.47580399306</v>
      </c>
      <c r="B1745" s="4" t="s">
        <v>2803</v>
      </c>
      <c r="C1745" s="4" t="s">
        <v>10044</v>
      </c>
      <c r="D1745" s="5" t="s">
        <v>2805</v>
      </c>
      <c r="E1745" s="4" t="s">
        <v>5</v>
      </c>
      <c r="F1745" s="4" t="s">
        <v>15</v>
      </c>
      <c r="H1745" s="4" t="s">
        <v>10045</v>
      </c>
      <c r="I1745" s="4" t="s">
        <v>10046</v>
      </c>
      <c r="J1745" s="6" t="s">
        <v>10047</v>
      </c>
      <c r="K1745" s="7" t="str">
        <f>HYPERLINK("https://drive.google.com/file/d/1WiYKGiF7kDmQLUw0JakEsSXzsfQP9gTj/view?usp=drivesdk","IR. GUNUNG RAMSEN SITUMORANG")</f>
        <v>IR. GUNUNG RAMSEN SITUMORANG</v>
      </c>
      <c r="L1745" s="4" t="s">
        <v>10043</v>
      </c>
    </row>
    <row r="1746">
      <c r="A1746" s="3">
        <v>44446.4758915625</v>
      </c>
      <c r="B1746" s="4" t="s">
        <v>10048</v>
      </c>
      <c r="C1746" s="4" t="s">
        <v>7969</v>
      </c>
      <c r="D1746" s="5" t="s">
        <v>10049</v>
      </c>
      <c r="E1746" s="4" t="s">
        <v>5</v>
      </c>
      <c r="F1746" s="4" t="s">
        <v>10050</v>
      </c>
      <c r="H1746" s="4" t="s">
        <v>10051</v>
      </c>
      <c r="I1746" s="4" t="s">
        <v>10052</v>
      </c>
      <c r="J1746" s="6" t="s">
        <v>10053</v>
      </c>
      <c r="K1746" s="7" t="str">
        <f>HYPERLINK("https://drive.google.com/file/d/1V44azTEfKgM5CJ7K_P3dxYc43AzMMKgr/view?usp=drivesdk","AA RONI NURMAN, SP")</f>
        <v>AA RONI NURMAN, SP</v>
      </c>
      <c r="L1746" s="4" t="s">
        <v>10043</v>
      </c>
    </row>
    <row r="1747">
      <c r="A1747" s="3">
        <v>44446.47599636574</v>
      </c>
      <c r="B1747" s="4" t="s">
        <v>10054</v>
      </c>
      <c r="C1747" s="4" t="s">
        <v>10055</v>
      </c>
      <c r="D1747" s="5" t="s">
        <v>10056</v>
      </c>
      <c r="E1747" s="4" t="s">
        <v>5</v>
      </c>
      <c r="F1747" s="4" t="s">
        <v>10057</v>
      </c>
      <c r="H1747" s="4" t="s">
        <v>10058</v>
      </c>
      <c r="I1747" s="4" t="s">
        <v>10059</v>
      </c>
      <c r="J1747" s="6" t="s">
        <v>10060</v>
      </c>
      <c r="K1747" s="7" t="str">
        <f>HYPERLINK("https://drive.google.com/file/d/1VCPDXZ4kHCKDRAwITLGXYgRjSLtyPPET/view?usp=drivesdk","Jajang Kostaman Sp.Mp")</f>
        <v>Jajang Kostaman Sp.Mp</v>
      </c>
      <c r="L1747" s="4" t="s">
        <v>10043</v>
      </c>
    </row>
    <row r="1748">
      <c r="A1748" s="3">
        <v>44446.476142685184</v>
      </c>
      <c r="B1748" s="4" t="s">
        <v>10061</v>
      </c>
      <c r="C1748" s="4" t="s">
        <v>10062</v>
      </c>
      <c r="D1748" s="5" t="s">
        <v>10063</v>
      </c>
      <c r="E1748" s="4" t="s">
        <v>6</v>
      </c>
      <c r="G1748" s="4" t="s">
        <v>10064</v>
      </c>
      <c r="H1748" s="4" t="s">
        <v>6392</v>
      </c>
      <c r="I1748" s="4" t="s">
        <v>10065</v>
      </c>
      <c r="J1748" s="6" t="s">
        <v>10066</v>
      </c>
      <c r="K1748" s="7" t="str">
        <f>HYPERLINK("https://drive.google.com/file/d/1ZY6jiLIHtFEpvP9GkACpO9pi4lBO7IcN/view?usp=drivesdk","Iman Nurhakim")</f>
        <v>Iman Nurhakim</v>
      </c>
      <c r="L1748" s="4" t="s">
        <v>10067</v>
      </c>
    </row>
    <row r="1749">
      <c r="A1749" s="3">
        <v>44446.47633809027</v>
      </c>
      <c r="B1749" s="4" t="s">
        <v>10068</v>
      </c>
      <c r="C1749" s="4" t="s">
        <v>10069</v>
      </c>
      <c r="D1749" s="5" t="s">
        <v>10070</v>
      </c>
      <c r="E1749" s="4" t="s">
        <v>5</v>
      </c>
      <c r="F1749" s="4" t="s">
        <v>70</v>
      </c>
      <c r="H1749" s="4" t="s">
        <v>3895</v>
      </c>
      <c r="I1749" s="4" t="s">
        <v>10071</v>
      </c>
      <c r="J1749" s="6" t="s">
        <v>10072</v>
      </c>
      <c r="K1749" s="7" t="str">
        <f>HYPERLINK("https://drive.google.com/file/d/1q_udHC55gDKcBEQm5dNNwzBQYKbOj6MO/view?usp=drivesdk","Fitriani Gumeleng,SST")</f>
        <v>Fitriani Gumeleng,SST</v>
      </c>
      <c r="L1749" s="4" t="s">
        <v>10067</v>
      </c>
    </row>
    <row r="1750">
      <c r="A1750" s="3">
        <v>44446.476387511575</v>
      </c>
      <c r="B1750" s="4" t="s">
        <v>10073</v>
      </c>
      <c r="C1750" s="4" t="s">
        <v>10074</v>
      </c>
      <c r="D1750" s="5" t="s">
        <v>10075</v>
      </c>
      <c r="E1750" s="4" t="s">
        <v>5</v>
      </c>
      <c r="F1750" s="4" t="s">
        <v>70</v>
      </c>
      <c r="I1750" s="4" t="s">
        <v>10076</v>
      </c>
      <c r="J1750" s="6" t="s">
        <v>10077</v>
      </c>
      <c r="K1750" s="7" t="str">
        <f>HYPERLINK("https://drive.google.com/file/d/1ToVizr94yyz0-E0eMikWuhNAsltUJB0A/view?usp=drivesdk","Suripudin, SP")</f>
        <v>Suripudin, SP</v>
      </c>
      <c r="L1750" s="4" t="s">
        <v>10067</v>
      </c>
    </row>
    <row r="1751">
      <c r="A1751" s="3">
        <v>44446.47640222222</v>
      </c>
      <c r="B1751" s="4" t="s">
        <v>10078</v>
      </c>
      <c r="C1751" s="4" t="s">
        <v>10079</v>
      </c>
      <c r="D1751" s="5" t="s">
        <v>10080</v>
      </c>
      <c r="E1751" s="4" t="s">
        <v>5</v>
      </c>
      <c r="F1751" s="4" t="s">
        <v>70</v>
      </c>
      <c r="H1751" s="4" t="s">
        <v>10081</v>
      </c>
      <c r="I1751" s="4" t="s">
        <v>10082</v>
      </c>
      <c r="J1751" s="6" t="s">
        <v>10083</v>
      </c>
      <c r="K1751" s="7" t="str">
        <f>HYPERLINK("https://drive.google.com/file/d/15Gn0CiA3F25Bn88HmvRAV7y56p7F423j/view?usp=drivesdk","DEVI ANDRIANSYAH")</f>
        <v>DEVI ANDRIANSYAH</v>
      </c>
      <c r="L1751" s="4" t="s">
        <v>10067</v>
      </c>
    </row>
    <row r="1752">
      <c r="A1752" s="3">
        <v>44446.47663082176</v>
      </c>
      <c r="B1752" s="4" t="s">
        <v>10084</v>
      </c>
      <c r="C1752" s="4" t="s">
        <v>10085</v>
      </c>
      <c r="D1752" s="5" t="s">
        <v>10086</v>
      </c>
      <c r="E1752" s="4" t="s">
        <v>5</v>
      </c>
      <c r="F1752" s="4" t="s">
        <v>70</v>
      </c>
      <c r="I1752" s="4" t="s">
        <v>10087</v>
      </c>
      <c r="J1752" s="6" t="s">
        <v>10088</v>
      </c>
      <c r="K1752" s="7" t="str">
        <f>HYPERLINK("https://drive.google.com/file/d/1Q65BPJUA6C_bX63zSX1MXkeX52-PVx3H/view?usp=drivesdk","Ir. Yanuar Pribadi, M. Si")</f>
        <v>Ir. Yanuar Pribadi, M. Si</v>
      </c>
      <c r="L1752" s="4" t="s">
        <v>10067</v>
      </c>
    </row>
    <row r="1753">
      <c r="A1753" s="3">
        <v>44446.47664075231</v>
      </c>
      <c r="B1753" s="4" t="s">
        <v>10089</v>
      </c>
      <c r="C1753" s="4" t="s">
        <v>10090</v>
      </c>
      <c r="D1753" s="5" t="s">
        <v>10091</v>
      </c>
      <c r="E1753" s="4" t="s">
        <v>5</v>
      </c>
      <c r="F1753" s="4" t="s">
        <v>70</v>
      </c>
      <c r="H1753" s="4" t="s">
        <v>10092</v>
      </c>
      <c r="I1753" s="4" t="s">
        <v>10093</v>
      </c>
      <c r="J1753" s="6" t="s">
        <v>10094</v>
      </c>
      <c r="K1753" s="7" t="str">
        <f>HYPERLINK("https://drive.google.com/file/d/1wSNgGsvHTVEc1CJdEzyPsiPlSUzNzGpg/view?usp=drivesdk","ALI AMRAN.SP")</f>
        <v>ALI AMRAN.SP</v>
      </c>
      <c r="L1753" s="4" t="s">
        <v>10067</v>
      </c>
    </row>
    <row r="1754">
      <c r="A1754" s="3">
        <v>44446.47709550926</v>
      </c>
      <c r="B1754" s="4" t="s">
        <v>10095</v>
      </c>
      <c r="C1754" s="4" t="s">
        <v>10096</v>
      </c>
      <c r="D1754" s="5" t="s">
        <v>10097</v>
      </c>
      <c r="E1754" s="4" t="s">
        <v>6</v>
      </c>
      <c r="G1754" s="4" t="s">
        <v>10098</v>
      </c>
      <c r="I1754" s="4" t="s">
        <v>10099</v>
      </c>
      <c r="J1754" s="6" t="s">
        <v>10100</v>
      </c>
      <c r="K1754" s="7" t="str">
        <f>HYPERLINK("https://drive.google.com/file/d/1PBY5QHTHtMpnhj8zHrsqOnl12d7VZX-E/view?usp=drivesdk","Fadilatul Karima")</f>
        <v>Fadilatul Karima</v>
      </c>
      <c r="L1754" s="4" t="s">
        <v>10101</v>
      </c>
    </row>
    <row r="1755">
      <c r="A1755" s="3">
        <v>44446.47710584491</v>
      </c>
      <c r="B1755" s="4" t="s">
        <v>10102</v>
      </c>
      <c r="C1755" s="4" t="s">
        <v>10103</v>
      </c>
      <c r="D1755" s="5" t="s">
        <v>10104</v>
      </c>
      <c r="E1755" s="4" t="s">
        <v>5</v>
      </c>
      <c r="F1755" s="4" t="s">
        <v>55</v>
      </c>
      <c r="H1755" s="4" t="s">
        <v>318</v>
      </c>
      <c r="I1755" s="4" t="s">
        <v>10105</v>
      </c>
      <c r="J1755" s="6" t="s">
        <v>10106</v>
      </c>
      <c r="K1755" s="7" t="str">
        <f>HYPERLINK("https://drive.google.com/file/d/12XPlyO8MNiwqCE46y_RhR7GeyhzcixmF/view?usp=drivesdk","Rohansyah,S.Pi.,M P")</f>
        <v>Rohansyah,S.Pi.,M P</v>
      </c>
      <c r="L1755" s="4" t="s">
        <v>10101</v>
      </c>
    </row>
    <row r="1756">
      <c r="A1756" s="3">
        <v>44446.47723881944</v>
      </c>
      <c r="B1756" s="4" t="s">
        <v>10107</v>
      </c>
      <c r="C1756" s="4" t="s">
        <v>10108</v>
      </c>
      <c r="D1756" s="5" t="s">
        <v>10109</v>
      </c>
      <c r="E1756" s="4" t="s">
        <v>5</v>
      </c>
      <c r="F1756" s="4" t="s">
        <v>31</v>
      </c>
      <c r="I1756" s="4" t="s">
        <v>10110</v>
      </c>
      <c r="J1756" s="6" t="s">
        <v>10111</v>
      </c>
      <c r="K1756" s="7" t="str">
        <f>HYPERLINK("https://drive.google.com/file/d/12wfGPdhK8qQpZNDwu36-G3mjurWKLVvS/view?usp=drivesdk","Dessi Rahmaniar")</f>
        <v>Dessi Rahmaniar</v>
      </c>
      <c r="L1756" s="4" t="s">
        <v>10101</v>
      </c>
    </row>
    <row r="1757">
      <c r="A1757" s="3">
        <v>44446.47740456018</v>
      </c>
      <c r="B1757" s="4" t="s">
        <v>10112</v>
      </c>
      <c r="C1757" s="4" t="s">
        <v>10113</v>
      </c>
      <c r="D1757" s="5" t="s">
        <v>10114</v>
      </c>
      <c r="E1757" s="4" t="s">
        <v>6</v>
      </c>
      <c r="F1757" s="4" t="s">
        <v>70</v>
      </c>
      <c r="G1757" s="4" t="s">
        <v>70</v>
      </c>
      <c r="H1757" s="4" t="s">
        <v>10115</v>
      </c>
      <c r="I1757" s="4" t="s">
        <v>10116</v>
      </c>
      <c r="J1757" s="6" t="s">
        <v>10117</v>
      </c>
      <c r="K1757" s="7" t="str">
        <f>HYPERLINK("https://drive.google.com/file/d/1N5WyxnpzMolOzO7jU6Y2h5N0CoyrMaYW/view?usp=drivesdk","Anhar Batubara ,SP")</f>
        <v>Anhar Batubara ,SP</v>
      </c>
      <c r="L1757" s="4" t="s">
        <v>10101</v>
      </c>
    </row>
    <row r="1758">
      <c r="A1758" s="3">
        <v>44446.47742038194</v>
      </c>
      <c r="B1758" s="4" t="s">
        <v>10118</v>
      </c>
      <c r="C1758" s="4" t="s">
        <v>10119</v>
      </c>
      <c r="D1758" s="5" t="s">
        <v>10120</v>
      </c>
      <c r="E1758" s="4" t="s">
        <v>5</v>
      </c>
      <c r="F1758" s="4" t="s">
        <v>70</v>
      </c>
      <c r="H1758" s="4" t="s">
        <v>754</v>
      </c>
      <c r="I1758" s="4" t="s">
        <v>10121</v>
      </c>
      <c r="J1758" s="6" t="s">
        <v>10122</v>
      </c>
      <c r="K1758" s="7" t="str">
        <f>HYPERLINK("https://drive.google.com/file/d/1X3VE5BlPjPOmGzRO_5d3nk7uE2DnlF8o/view?usp=drivesdk","I Made Nuana, SP")</f>
        <v>I Made Nuana, SP</v>
      </c>
      <c r="L1758" s="4" t="s">
        <v>10101</v>
      </c>
    </row>
    <row r="1759">
      <c r="A1759" s="3">
        <v>44446.477541817134</v>
      </c>
      <c r="B1759" s="4" t="s">
        <v>10123</v>
      </c>
      <c r="C1759" s="4" t="s">
        <v>10124</v>
      </c>
      <c r="D1759" s="5" t="s">
        <v>10125</v>
      </c>
      <c r="E1759" s="4" t="s">
        <v>5</v>
      </c>
      <c r="F1759" s="4" t="s">
        <v>187</v>
      </c>
      <c r="H1759" s="4" t="s">
        <v>10126</v>
      </c>
      <c r="I1759" s="4" t="s">
        <v>10127</v>
      </c>
      <c r="J1759" s="6" t="s">
        <v>10128</v>
      </c>
      <c r="K1759" s="7" t="str">
        <f>HYPERLINK("https://drive.google.com/file/d/1TOKGeQFL9juKAb_eDWa8d6rtBdtMfGql/view?usp=drivesdk","Yeni Yuliani, S.P.")</f>
        <v>Yeni Yuliani, S.P.</v>
      </c>
      <c r="L1759" s="4" t="s">
        <v>10101</v>
      </c>
    </row>
    <row r="1760">
      <c r="A1760" s="3">
        <v>44446.47754365741</v>
      </c>
      <c r="B1760" s="4" t="s">
        <v>10129</v>
      </c>
      <c r="C1760" s="4" t="s">
        <v>10130</v>
      </c>
      <c r="D1760" s="5" t="s">
        <v>10131</v>
      </c>
      <c r="E1760" s="4" t="s">
        <v>5</v>
      </c>
      <c r="F1760" s="4" t="s">
        <v>15</v>
      </c>
      <c r="H1760" s="4" t="s">
        <v>10132</v>
      </c>
      <c r="I1760" s="4" t="s">
        <v>10133</v>
      </c>
      <c r="J1760" s="6" t="s">
        <v>10134</v>
      </c>
      <c r="K1760" s="7" t="str">
        <f>HYPERLINK("https://drive.google.com/file/d/1TK814FIlPQvuD7gTuMt-HBE5urZRlzkb/view?usp=drivesdk","Agus Pujiono Priyoatmojo, SP")</f>
        <v>Agus Pujiono Priyoatmojo, SP</v>
      </c>
      <c r="L1760" s="4" t="s">
        <v>10135</v>
      </c>
    </row>
    <row r="1761">
      <c r="A1761" s="3">
        <v>44446.4776115625</v>
      </c>
      <c r="B1761" s="4" t="s">
        <v>10136</v>
      </c>
      <c r="C1761" s="4" t="s">
        <v>10137</v>
      </c>
      <c r="D1761" s="5" t="s">
        <v>10138</v>
      </c>
      <c r="E1761" s="4" t="s">
        <v>5</v>
      </c>
      <c r="F1761" s="4" t="s">
        <v>70</v>
      </c>
      <c r="H1761" s="4" t="s">
        <v>10139</v>
      </c>
      <c r="I1761" s="4" t="s">
        <v>10140</v>
      </c>
      <c r="J1761" s="6" t="s">
        <v>10141</v>
      </c>
      <c r="K1761" s="7" t="str">
        <f>HYPERLINK("https://drive.google.com/file/d/1Vyh9-3Z4w262-t5V8lTKmaHELD9fYoaw/view?usp=drivesdk","Arief Lukmanul Hakim, S.P.")</f>
        <v>Arief Lukmanul Hakim, S.P.</v>
      </c>
      <c r="L1761" s="4" t="s">
        <v>10135</v>
      </c>
    </row>
    <row r="1762">
      <c r="A1762" s="3">
        <v>44446.47787581019</v>
      </c>
      <c r="B1762" s="4" t="s">
        <v>8381</v>
      </c>
      <c r="C1762" s="4" t="s">
        <v>8382</v>
      </c>
      <c r="D1762" s="5" t="s">
        <v>8383</v>
      </c>
      <c r="E1762" s="4" t="s">
        <v>5</v>
      </c>
      <c r="F1762" s="4" t="s">
        <v>70</v>
      </c>
      <c r="H1762" s="4" t="s">
        <v>372</v>
      </c>
      <c r="I1762" s="4" t="s">
        <v>10142</v>
      </c>
      <c r="J1762" s="6" t="s">
        <v>10143</v>
      </c>
      <c r="K1762" s="7" t="str">
        <f>HYPERLINK("https://drive.google.com/file/d/1k8Gmq0MYeBlW5RUMGCgBefQV4WjiTlD9/view?usp=drivesdk","Siti Rokhamah, S. P. ")</f>
        <v>Siti Rokhamah, S. P. </v>
      </c>
      <c r="L1762" s="4" t="s">
        <v>10135</v>
      </c>
    </row>
    <row r="1763">
      <c r="A1763" s="3">
        <v>44446.47820481482</v>
      </c>
      <c r="B1763" s="4" t="s">
        <v>10144</v>
      </c>
      <c r="C1763" s="4" t="s">
        <v>10145</v>
      </c>
      <c r="D1763" s="5" t="s">
        <v>10146</v>
      </c>
      <c r="E1763" s="4" t="s">
        <v>6</v>
      </c>
      <c r="F1763" s="4" t="s">
        <v>55</v>
      </c>
      <c r="G1763" s="4" t="s">
        <v>282</v>
      </c>
      <c r="H1763" s="4" t="s">
        <v>10147</v>
      </c>
      <c r="I1763" s="4" t="s">
        <v>10148</v>
      </c>
      <c r="J1763" s="6" t="s">
        <v>10149</v>
      </c>
      <c r="K1763" s="7" t="str">
        <f>HYPERLINK("https://drive.google.com/file/d/1XUmnJoyHw1i6p1qOVBwrMadl399iA94G/view?usp=drivesdk","Maryam Jamilah, S.Hut., M.Si")</f>
        <v>Maryam Jamilah, S.Hut., M.Si</v>
      </c>
      <c r="L1763" s="4" t="s">
        <v>10135</v>
      </c>
    </row>
    <row r="1764">
      <c r="A1764" s="3">
        <v>44446.478212291666</v>
      </c>
      <c r="B1764" s="4" t="s">
        <v>10150</v>
      </c>
      <c r="C1764" s="4" t="s">
        <v>10151</v>
      </c>
      <c r="D1764" s="5" t="s">
        <v>10152</v>
      </c>
      <c r="E1764" s="4" t="s">
        <v>5</v>
      </c>
      <c r="F1764" s="4" t="s">
        <v>70</v>
      </c>
      <c r="H1764" s="4" t="s">
        <v>222</v>
      </c>
      <c r="I1764" s="4" t="s">
        <v>10153</v>
      </c>
      <c r="J1764" s="6" t="s">
        <v>10154</v>
      </c>
      <c r="K1764" s="7" t="str">
        <f>HYPERLINK("https://drive.google.com/file/d/11uuoEZuEl_CPtH5Lg9TWoFcbpBD5yWTS/view?usp=drivesdk","SARI KUSUMASTUTI, SP")</f>
        <v>SARI KUSUMASTUTI, SP</v>
      </c>
      <c r="L1764" s="4" t="s">
        <v>10155</v>
      </c>
    </row>
    <row r="1765">
      <c r="A1765" s="3">
        <v>44446.47821671296</v>
      </c>
      <c r="B1765" s="4" t="s">
        <v>10156</v>
      </c>
      <c r="C1765" s="4" t="s">
        <v>10157</v>
      </c>
      <c r="D1765" s="5" t="s">
        <v>10158</v>
      </c>
      <c r="E1765" s="4" t="s">
        <v>6</v>
      </c>
      <c r="G1765" s="4" t="s">
        <v>5667</v>
      </c>
      <c r="H1765" s="4" t="s">
        <v>10159</v>
      </c>
      <c r="I1765" s="4" t="s">
        <v>10160</v>
      </c>
      <c r="J1765" s="6" t="s">
        <v>10161</v>
      </c>
      <c r="K1765" s="7" t="str">
        <f>HYPERLINK("https://drive.google.com/file/d/1hUn_DDdAGR-qi7JhF6tjaU6wofKtrUDY/view?usp=drivesdk","SEPTIAN MUSLIM")</f>
        <v>SEPTIAN MUSLIM</v>
      </c>
      <c r="L1765" s="4" t="s">
        <v>10155</v>
      </c>
    </row>
    <row r="1766">
      <c r="A1766" s="3">
        <v>44446.47851234954</v>
      </c>
      <c r="B1766" s="4" t="s">
        <v>10162</v>
      </c>
      <c r="C1766" s="4" t="s">
        <v>10163</v>
      </c>
      <c r="D1766" s="5" t="s">
        <v>10164</v>
      </c>
      <c r="E1766" s="4" t="s">
        <v>5</v>
      </c>
      <c r="F1766" s="4" t="s">
        <v>70</v>
      </c>
      <c r="G1766" s="4" t="s">
        <v>8817</v>
      </c>
      <c r="H1766" s="4" t="s">
        <v>2793</v>
      </c>
      <c r="I1766" s="4" t="s">
        <v>10165</v>
      </c>
      <c r="J1766" s="6" t="s">
        <v>10166</v>
      </c>
      <c r="K1766" s="7" t="str">
        <f>HYPERLINK("https://drive.google.com/file/d/1FP_dgyBaMiCXk32Ht_PWwIv6iUDBkUoR/view?usp=drivesdk","Retno Pertiwi, S.TP")</f>
        <v>Retno Pertiwi, S.TP</v>
      </c>
      <c r="L1766" s="4" t="s">
        <v>10155</v>
      </c>
    </row>
    <row r="1767">
      <c r="A1767" s="3">
        <v>44446.47899028935</v>
      </c>
      <c r="B1767" s="4" t="s">
        <v>10118</v>
      </c>
      <c r="C1767" s="4" t="s">
        <v>10119</v>
      </c>
      <c r="D1767" s="5" t="s">
        <v>10120</v>
      </c>
      <c r="E1767" s="4" t="s">
        <v>5</v>
      </c>
      <c r="F1767" s="4" t="s">
        <v>70</v>
      </c>
      <c r="H1767" s="4" t="s">
        <v>754</v>
      </c>
      <c r="I1767" s="4" t="s">
        <v>10167</v>
      </c>
      <c r="J1767" s="6" t="s">
        <v>10168</v>
      </c>
      <c r="K1767" s="7" t="str">
        <f>HYPERLINK("https://drive.google.com/file/d/11xdbDlBb-Qmmo__0t83kNj3y2UD6c3oh/view?usp=drivesdk","I Made Nuana, SP")</f>
        <v>I Made Nuana, SP</v>
      </c>
      <c r="L1767" s="4" t="s">
        <v>10169</v>
      </c>
    </row>
    <row r="1768">
      <c r="A1768" s="3">
        <v>44446.47911803241</v>
      </c>
      <c r="B1768" s="4" t="s">
        <v>8222</v>
      </c>
      <c r="C1768" s="4" t="s">
        <v>7969</v>
      </c>
      <c r="D1768" s="5" t="s">
        <v>8223</v>
      </c>
      <c r="E1768" s="4" t="s">
        <v>5</v>
      </c>
      <c r="F1768" s="4" t="s">
        <v>8224</v>
      </c>
      <c r="H1768" s="4" t="s">
        <v>9113</v>
      </c>
      <c r="I1768" s="4" t="s">
        <v>10170</v>
      </c>
      <c r="J1768" s="6" t="s">
        <v>10171</v>
      </c>
      <c r="K1768" s="7" t="str">
        <f>HYPERLINK("https://drive.google.com/file/d/1sBHYA2dcV7ftwjX_wyc356Bz7XPRpMUE/view?usp=drivesdk","ARSIM, SP., MP")</f>
        <v>ARSIM, SP., MP</v>
      </c>
      <c r="L1768" s="4" t="s">
        <v>10169</v>
      </c>
    </row>
    <row r="1769">
      <c r="A1769" s="3">
        <v>44446.479168101854</v>
      </c>
      <c r="B1769" s="4" t="s">
        <v>10172</v>
      </c>
      <c r="C1769" s="4" t="s">
        <v>10173</v>
      </c>
      <c r="D1769" s="5" t="s">
        <v>10152</v>
      </c>
      <c r="E1769" s="4" t="s">
        <v>5</v>
      </c>
      <c r="F1769" s="4" t="s">
        <v>70</v>
      </c>
      <c r="H1769" s="4" t="s">
        <v>222</v>
      </c>
      <c r="I1769" s="4" t="s">
        <v>10174</v>
      </c>
      <c r="J1769" s="6" t="s">
        <v>10175</v>
      </c>
      <c r="K1769" s="7" t="str">
        <f>HYPERLINK("https://drive.google.com/file/d/1e6soNF_GsA38JwRbqedWO-thYKfbNjj7/view?usp=drivesdk","SHANTI PRAMESTI, SP")</f>
        <v>SHANTI PRAMESTI, SP</v>
      </c>
      <c r="L1769" s="4" t="s">
        <v>10169</v>
      </c>
    </row>
    <row r="1770">
      <c r="A1770" s="3">
        <v>44446.47928216435</v>
      </c>
      <c r="B1770" s="4" t="s">
        <v>10176</v>
      </c>
      <c r="C1770" s="4" t="s">
        <v>10177</v>
      </c>
      <c r="D1770" s="5" t="s">
        <v>10178</v>
      </c>
      <c r="E1770" s="4" t="s">
        <v>5</v>
      </c>
      <c r="F1770" s="4" t="s">
        <v>70</v>
      </c>
      <c r="H1770" s="4" t="s">
        <v>10179</v>
      </c>
      <c r="I1770" s="4" t="s">
        <v>10180</v>
      </c>
      <c r="J1770" s="6" t="s">
        <v>10181</v>
      </c>
      <c r="K1770" s="7" t="str">
        <f>HYPERLINK("https://drive.google.com/file/d/14qawmaHQASA85FsjlvMgDweUb49GYnDF/view?usp=drivesdk","YATI SUMIATI, SST.")</f>
        <v>YATI SUMIATI, SST.</v>
      </c>
      <c r="L1770" s="4" t="s">
        <v>10169</v>
      </c>
    </row>
    <row r="1771">
      <c r="A1771" s="3">
        <v>44446.47940305556</v>
      </c>
      <c r="B1771" s="4" t="s">
        <v>10182</v>
      </c>
      <c r="C1771" s="4" t="s">
        <v>10183</v>
      </c>
      <c r="D1771" s="5" t="s">
        <v>10184</v>
      </c>
      <c r="E1771" s="4" t="s">
        <v>6</v>
      </c>
      <c r="F1771" s="4" t="s">
        <v>70</v>
      </c>
      <c r="G1771" s="4" t="s">
        <v>10185</v>
      </c>
      <c r="H1771" s="4" t="s">
        <v>10186</v>
      </c>
      <c r="I1771" s="4" t="s">
        <v>10187</v>
      </c>
      <c r="J1771" s="6" t="s">
        <v>10188</v>
      </c>
      <c r="K1771" s="7" t="str">
        <f>HYPERLINK("https://drive.google.com/file/d/1lI6vHQEfZ4nWoXOB8VIZFAymOK8dx7LK/view?usp=drivesdk","Hamidah Harahap")</f>
        <v>Hamidah Harahap</v>
      </c>
      <c r="L1771" s="4" t="s">
        <v>10189</v>
      </c>
    </row>
    <row r="1772">
      <c r="A1772" s="3">
        <v>44446.47948142361</v>
      </c>
      <c r="B1772" s="4" t="s">
        <v>10190</v>
      </c>
      <c r="C1772" s="4" t="s">
        <v>10191</v>
      </c>
      <c r="D1772" s="5" t="s">
        <v>10192</v>
      </c>
      <c r="E1772" s="4" t="s">
        <v>5</v>
      </c>
      <c r="F1772" s="4" t="s">
        <v>70</v>
      </c>
      <c r="H1772" s="4" t="s">
        <v>10193</v>
      </c>
      <c r="I1772" s="4" t="s">
        <v>10194</v>
      </c>
      <c r="J1772" s="6" t="s">
        <v>10195</v>
      </c>
      <c r="K1772" s="7" t="str">
        <f>HYPERLINK("https://drive.google.com/file/d/1HqwnuyYKkUj9sV-YcnfEOdJug7bGEO3F/view?usp=drivesdk","Supeno, SP")</f>
        <v>Supeno, SP</v>
      </c>
      <c r="L1772" s="4" t="s">
        <v>10189</v>
      </c>
    </row>
    <row r="1773">
      <c r="A1773" s="3">
        <v>44446.47950209491</v>
      </c>
      <c r="B1773" s="4" t="s">
        <v>10196</v>
      </c>
      <c r="C1773" s="4" t="s">
        <v>10197</v>
      </c>
      <c r="D1773" s="5" t="s">
        <v>10198</v>
      </c>
      <c r="E1773" s="4" t="s">
        <v>5</v>
      </c>
      <c r="F1773" s="4" t="s">
        <v>70</v>
      </c>
      <c r="H1773" s="4" t="s">
        <v>10199</v>
      </c>
      <c r="I1773" s="4" t="s">
        <v>10200</v>
      </c>
      <c r="J1773" s="6" t="s">
        <v>10201</v>
      </c>
      <c r="K1773" s="7" t="str">
        <f>HYPERLINK("https://drive.google.com/file/d/1H1pzRWyrMoSSL0x9M7AQqfRjB8tvyV9X/view?usp=drivesdk","BAIQ EVI ROSITA, SP")</f>
        <v>BAIQ EVI ROSITA, SP</v>
      </c>
      <c r="L1773" s="4" t="s">
        <v>10189</v>
      </c>
    </row>
    <row r="1774">
      <c r="A1774" s="3">
        <v>44446.47959796296</v>
      </c>
      <c r="B1774" s="4" t="s">
        <v>10202</v>
      </c>
      <c r="C1774" s="4" t="s">
        <v>10203</v>
      </c>
      <c r="D1774" s="5" t="s">
        <v>10204</v>
      </c>
      <c r="E1774" s="4" t="s">
        <v>5</v>
      </c>
      <c r="F1774" s="4" t="s">
        <v>70</v>
      </c>
      <c r="H1774" s="4" t="s">
        <v>10205</v>
      </c>
      <c r="I1774" s="4" t="s">
        <v>10206</v>
      </c>
      <c r="J1774" s="6" t="s">
        <v>10207</v>
      </c>
      <c r="K1774" s="7" t="str">
        <f>HYPERLINK("https://drive.google.com/file/d/1G-eQWUCqeN-4AhXU7eMhcd0dTmDTcxox/view?usp=drivesdk","Fahriadi")</f>
        <v>Fahriadi</v>
      </c>
      <c r="L1774" s="4" t="s">
        <v>10169</v>
      </c>
    </row>
    <row r="1775">
      <c r="A1775" s="3">
        <v>44446.47960127315</v>
      </c>
      <c r="B1775" s="4" t="s">
        <v>10078</v>
      </c>
      <c r="C1775" s="4" t="s">
        <v>10079</v>
      </c>
      <c r="D1775" s="5" t="s">
        <v>10208</v>
      </c>
      <c r="E1775" s="4" t="s">
        <v>5</v>
      </c>
      <c r="F1775" s="4" t="s">
        <v>70</v>
      </c>
      <c r="H1775" s="4" t="s">
        <v>10081</v>
      </c>
      <c r="I1775" s="4" t="s">
        <v>10209</v>
      </c>
      <c r="J1775" s="6" t="s">
        <v>10210</v>
      </c>
      <c r="K1775" s="7" t="str">
        <f>HYPERLINK("https://drive.google.com/file/d/1p3TFPvUnXf91KkAJNIitdu6mBQspdpo_/view?usp=drivesdk","DEVI ANDRIANSYAH")</f>
        <v>DEVI ANDRIANSYAH</v>
      </c>
      <c r="L1775" s="4" t="s">
        <v>10189</v>
      </c>
    </row>
    <row r="1776">
      <c r="A1776" s="3">
        <v>44446.47991126157</v>
      </c>
      <c r="B1776" s="4" t="s">
        <v>10211</v>
      </c>
      <c r="C1776" s="4" t="s">
        <v>10212</v>
      </c>
      <c r="D1776" s="5" t="s">
        <v>10213</v>
      </c>
      <c r="E1776" s="4" t="s">
        <v>6</v>
      </c>
      <c r="G1776" s="4" t="s">
        <v>10214</v>
      </c>
      <c r="H1776" s="4" t="s">
        <v>10215</v>
      </c>
      <c r="I1776" s="4" t="s">
        <v>10216</v>
      </c>
      <c r="J1776" s="6" t="s">
        <v>10217</v>
      </c>
      <c r="K1776" s="7" t="str">
        <f>HYPERLINK("https://drive.google.com/file/d/1if2n8Yvl1ZeYs1QcOAxa48Y5Mm5bCyVV/view?usp=drivesdk","Busman, S.Pt")</f>
        <v>Busman, S.Pt</v>
      </c>
      <c r="L1776" s="4" t="s">
        <v>10189</v>
      </c>
    </row>
    <row r="1777">
      <c r="A1777" s="3">
        <v>44446.479944039354</v>
      </c>
      <c r="B1777" s="4" t="s">
        <v>10218</v>
      </c>
      <c r="C1777" s="4" t="s">
        <v>3934</v>
      </c>
      <c r="D1777" s="5" t="s">
        <v>3935</v>
      </c>
      <c r="E1777" s="4" t="s">
        <v>5</v>
      </c>
      <c r="F1777" s="4" t="s">
        <v>10219</v>
      </c>
      <c r="H1777" s="4" t="s">
        <v>10220</v>
      </c>
      <c r="I1777" s="4" t="s">
        <v>10221</v>
      </c>
      <c r="J1777" s="6" t="s">
        <v>10222</v>
      </c>
      <c r="K1777" s="7" t="str">
        <f>HYPERLINK("https://drive.google.com/file/d/1l3EjMsXTQd2Qq-bqxCWy3scfcqNI5ibs/view?usp=drivesdk","Parjo")</f>
        <v>Parjo</v>
      </c>
      <c r="L1777" s="4" t="s">
        <v>10189</v>
      </c>
    </row>
    <row r="1778">
      <c r="A1778" s="3">
        <v>44446.48005668982</v>
      </c>
      <c r="B1778" s="4" t="s">
        <v>3277</v>
      </c>
      <c r="C1778" s="4" t="s">
        <v>3278</v>
      </c>
      <c r="D1778" s="5" t="s">
        <v>3279</v>
      </c>
      <c r="E1778" s="4" t="s">
        <v>6</v>
      </c>
      <c r="G1778" s="4" t="s">
        <v>92</v>
      </c>
      <c r="H1778" s="4" t="s">
        <v>48</v>
      </c>
      <c r="I1778" s="4" t="s">
        <v>10223</v>
      </c>
      <c r="J1778" s="6" t="s">
        <v>10224</v>
      </c>
      <c r="K1778" s="7" t="str">
        <f>HYPERLINK("https://drive.google.com/file/d/1v-AQR-TG9Has2YXmiIsd80Y_2xIsOK-0/view?usp=drivesdk","Sakka")</f>
        <v>Sakka</v>
      </c>
      <c r="L1778" s="4" t="s">
        <v>10189</v>
      </c>
    </row>
    <row r="1779">
      <c r="A1779" s="3">
        <v>44446.480310659725</v>
      </c>
      <c r="B1779" s="4" t="s">
        <v>10225</v>
      </c>
      <c r="C1779" s="4" t="s">
        <v>9768</v>
      </c>
      <c r="D1779" s="5" t="s">
        <v>10226</v>
      </c>
      <c r="E1779" s="4" t="s">
        <v>6</v>
      </c>
      <c r="G1779" s="4" t="s">
        <v>282</v>
      </c>
      <c r="H1779" s="4" t="s">
        <v>9423</v>
      </c>
      <c r="I1779" s="4" t="s">
        <v>10227</v>
      </c>
      <c r="J1779" s="6" t="s">
        <v>10228</v>
      </c>
      <c r="K1779" s="7" t="str">
        <f>HYPERLINK("https://drive.google.com/file/d/1u_6en0s86UpKHKonZDNs-foKN9SAD59t/view?usp=drivesdk","ABBAS ANTO. A. Md")</f>
        <v>ABBAS ANTO. A. Md</v>
      </c>
      <c r="L1779" s="4" t="s">
        <v>10189</v>
      </c>
    </row>
    <row r="1780">
      <c r="A1780" s="3">
        <v>44446.48047108796</v>
      </c>
      <c r="B1780" s="4" t="s">
        <v>10229</v>
      </c>
      <c r="C1780" s="4" t="s">
        <v>10230</v>
      </c>
      <c r="D1780" s="5" t="s">
        <v>10231</v>
      </c>
      <c r="E1780" s="4" t="s">
        <v>5</v>
      </c>
      <c r="F1780" s="4" t="s">
        <v>187</v>
      </c>
      <c r="H1780" s="4" t="s">
        <v>10232</v>
      </c>
      <c r="I1780" s="4" t="s">
        <v>10233</v>
      </c>
      <c r="J1780" s="6" t="s">
        <v>10234</v>
      </c>
      <c r="K1780" s="7" t="str">
        <f>HYPERLINK("https://drive.google.com/file/d/1IpSem-_oJXgp_ckxz3riF9fpVjSa4nEP/view?usp=drivesdk","FADLI ")</f>
        <v>FADLI </v>
      </c>
      <c r="L1780" s="4" t="s">
        <v>10235</v>
      </c>
    </row>
    <row r="1781">
      <c r="A1781" s="3">
        <v>44446.48068289352</v>
      </c>
      <c r="B1781" s="4" t="s">
        <v>10236</v>
      </c>
      <c r="C1781" s="4" t="s">
        <v>10237</v>
      </c>
      <c r="D1781" s="5" t="s">
        <v>10238</v>
      </c>
      <c r="E1781" s="4" t="s">
        <v>5</v>
      </c>
      <c r="F1781" s="4" t="s">
        <v>2439</v>
      </c>
      <c r="H1781" s="4" t="s">
        <v>10239</v>
      </c>
      <c r="I1781" s="4" t="s">
        <v>10240</v>
      </c>
      <c r="J1781" s="6" t="s">
        <v>10241</v>
      </c>
      <c r="K1781" s="7" t="str">
        <f>HYPERLINK("https://drive.google.com/file/d/1OHsmsD1rMgYD5ANxgEZ6BDn76_65C9vb/view?usp=drivesdk","Dwi Wahyuni Ardiana")</f>
        <v>Dwi Wahyuni Ardiana</v>
      </c>
      <c r="L1781" s="4" t="s">
        <v>10235</v>
      </c>
    </row>
    <row r="1782">
      <c r="A1782" s="3">
        <v>44446.48070908565</v>
      </c>
      <c r="B1782" s="4" t="s">
        <v>9891</v>
      </c>
      <c r="C1782" s="4" t="s">
        <v>9892</v>
      </c>
      <c r="D1782" s="5" t="s">
        <v>9893</v>
      </c>
      <c r="E1782" s="4" t="s">
        <v>5</v>
      </c>
      <c r="F1782" s="4" t="s">
        <v>70</v>
      </c>
      <c r="H1782" s="4" t="s">
        <v>10242</v>
      </c>
      <c r="I1782" s="4" t="s">
        <v>10243</v>
      </c>
      <c r="J1782" s="6" t="s">
        <v>10244</v>
      </c>
      <c r="K1782" s="7" t="str">
        <f>HYPERLINK("https://drive.google.com/file/d/1BML-eGdfvDahZE7-rTYyX7G8V6IU-2Ko/view?usp=drivesdk","SELAMET WITONO, SP")</f>
        <v>SELAMET WITONO, SP</v>
      </c>
      <c r="L1782" s="4" t="s">
        <v>10235</v>
      </c>
    </row>
    <row r="1783">
      <c r="A1783" s="3">
        <v>44446.481706666666</v>
      </c>
      <c r="B1783" s="4" t="s">
        <v>10245</v>
      </c>
      <c r="C1783" s="4" t="s">
        <v>10246</v>
      </c>
      <c r="D1783" s="5" t="s">
        <v>10247</v>
      </c>
      <c r="E1783" s="4" t="s">
        <v>5</v>
      </c>
      <c r="F1783" s="4" t="s">
        <v>70</v>
      </c>
      <c r="H1783" s="4" t="s">
        <v>2234</v>
      </c>
      <c r="I1783" s="4" t="s">
        <v>10248</v>
      </c>
      <c r="J1783" s="6" t="s">
        <v>10249</v>
      </c>
      <c r="K1783" s="7" t="str">
        <f>HYPERLINK("https://drive.google.com/file/d/1ddGrHre1RXEWSDY6iLVuKet9cIoXJfDF/view?usp=drivesdk","Mohamad Sholeh Nugroho Pribadi, MP")</f>
        <v>Mohamad Sholeh Nugroho Pribadi, MP</v>
      </c>
      <c r="L1783" s="4" t="s">
        <v>10250</v>
      </c>
    </row>
    <row r="1784">
      <c r="A1784" s="3">
        <v>44446.48184869213</v>
      </c>
      <c r="B1784" s="4" t="s">
        <v>10251</v>
      </c>
      <c r="C1784" s="4" t="s">
        <v>10252</v>
      </c>
      <c r="D1784" s="5" t="s">
        <v>10253</v>
      </c>
      <c r="E1784" s="4" t="s">
        <v>5</v>
      </c>
      <c r="F1784" s="4" t="s">
        <v>70</v>
      </c>
      <c r="H1784" s="4" t="s">
        <v>48</v>
      </c>
      <c r="I1784" s="4" t="s">
        <v>10254</v>
      </c>
      <c r="J1784" s="6" t="s">
        <v>10255</v>
      </c>
      <c r="K1784" s="7" t="str">
        <f>HYPERLINK("https://drive.google.com/file/d/1zexrlb9uLVGz8fhQiY1QqZoxZ4QLIaRw/view?usp=drivesdk","RONNY NASPUTRA,S.Pt")</f>
        <v>RONNY NASPUTRA,S.Pt</v>
      </c>
      <c r="L1784" s="4" t="s">
        <v>10256</v>
      </c>
    </row>
    <row r="1785">
      <c r="A1785" s="3">
        <v>44446.48185402778</v>
      </c>
      <c r="B1785" s="4" t="s">
        <v>10257</v>
      </c>
      <c r="C1785" s="4" t="s">
        <v>10258</v>
      </c>
      <c r="D1785" s="5" t="s">
        <v>10259</v>
      </c>
      <c r="E1785" s="4" t="s">
        <v>6</v>
      </c>
      <c r="G1785" s="4" t="s">
        <v>10260</v>
      </c>
      <c r="H1785" s="4" t="s">
        <v>10261</v>
      </c>
      <c r="I1785" s="4" t="s">
        <v>10262</v>
      </c>
      <c r="J1785" s="6" t="s">
        <v>10263</v>
      </c>
      <c r="K1785" s="7" t="str">
        <f>HYPERLINK("https://drive.google.com/file/d/1IHNdKQsCwyklbHIp68c4lmYLfCv0t16J/view?usp=drivesdk","TITIS ENOVASARI, S.Agr")</f>
        <v>TITIS ENOVASARI, S.Agr</v>
      </c>
      <c r="L1785" s="4" t="s">
        <v>10256</v>
      </c>
    </row>
    <row r="1786">
      <c r="A1786" s="3">
        <v>44446.48186858796</v>
      </c>
      <c r="B1786" s="4" t="s">
        <v>10264</v>
      </c>
      <c r="C1786" s="4" t="s">
        <v>10265</v>
      </c>
      <c r="D1786" s="5" t="s">
        <v>10266</v>
      </c>
      <c r="E1786" s="4" t="s">
        <v>5</v>
      </c>
      <c r="F1786" s="4" t="s">
        <v>15</v>
      </c>
      <c r="H1786" s="4" t="s">
        <v>10267</v>
      </c>
      <c r="I1786" s="4" t="s">
        <v>10268</v>
      </c>
      <c r="J1786" s="6" t="s">
        <v>10269</v>
      </c>
      <c r="K1786" s="7" t="str">
        <f>HYPERLINK("https://drive.google.com/file/d/16RdpyUzU7O8o2jqdY5vAKLPY_n9P1a0Y/view?usp=drivesdk","AGRI SEPTIADI, SP")</f>
        <v>AGRI SEPTIADI, SP</v>
      </c>
      <c r="L1786" s="4" t="s">
        <v>10256</v>
      </c>
    </row>
    <row r="1787">
      <c r="A1787" s="3">
        <v>44446.48227408565</v>
      </c>
      <c r="B1787" s="4" t="s">
        <v>10270</v>
      </c>
      <c r="C1787" s="4" t="s">
        <v>10271</v>
      </c>
      <c r="D1787" s="5" t="s">
        <v>10272</v>
      </c>
      <c r="E1787" s="4" t="s">
        <v>6</v>
      </c>
      <c r="F1787" s="4" t="s">
        <v>10273</v>
      </c>
      <c r="G1787" s="4" t="s">
        <v>92</v>
      </c>
      <c r="H1787" s="4" t="s">
        <v>10274</v>
      </c>
      <c r="I1787" s="4" t="s">
        <v>10275</v>
      </c>
      <c r="J1787" s="6" t="s">
        <v>10276</v>
      </c>
      <c r="K1787" s="7" t="str">
        <f>HYPERLINK("https://drive.google.com/file/d/1x5jfcbmJEFT63ghzobFMHmWPoKrBJXQd/view?usp=drivesdk","Suhendar ")</f>
        <v>Suhendar </v>
      </c>
      <c r="L1787" s="4" t="s">
        <v>10256</v>
      </c>
    </row>
    <row r="1788">
      <c r="A1788" s="3">
        <v>44446.48231310185</v>
      </c>
      <c r="B1788" s="4" t="s">
        <v>10277</v>
      </c>
      <c r="C1788" s="4" t="s">
        <v>10278</v>
      </c>
      <c r="D1788" s="5" t="s">
        <v>10279</v>
      </c>
      <c r="E1788" s="4" t="s">
        <v>5</v>
      </c>
      <c r="F1788" s="4" t="s">
        <v>70</v>
      </c>
      <c r="H1788" s="4" t="s">
        <v>10280</v>
      </c>
      <c r="I1788" s="4" t="s">
        <v>10281</v>
      </c>
      <c r="J1788" s="6" t="s">
        <v>10282</v>
      </c>
      <c r="K1788" s="7" t="str">
        <f>HYPERLINK("https://drive.google.com/file/d/1uSMxD_ry11u-nFkqvjUu84gH1lJbIC52/view?usp=drivesdk","RUSLIA A.MDPP.")</f>
        <v>RUSLIA A.MDPP.</v>
      </c>
      <c r="L1788" s="4" t="s">
        <v>10256</v>
      </c>
    </row>
    <row r="1789">
      <c r="A1789" s="3">
        <v>44446.48246479167</v>
      </c>
      <c r="B1789" s="4" t="s">
        <v>10283</v>
      </c>
      <c r="C1789" s="4" t="s">
        <v>10284</v>
      </c>
      <c r="D1789" s="5" t="s">
        <v>10285</v>
      </c>
      <c r="E1789" s="4" t="s">
        <v>5</v>
      </c>
      <c r="F1789" s="4" t="s">
        <v>70</v>
      </c>
      <c r="H1789" s="4" t="s">
        <v>10286</v>
      </c>
      <c r="I1789" s="4" t="s">
        <v>10287</v>
      </c>
      <c r="J1789" s="6" t="s">
        <v>10288</v>
      </c>
      <c r="K1789" s="7" t="str">
        <f>HYPERLINK("https://drive.google.com/file/d/1fAdPt7llOpTMUSyxeGdLkRvkrYL3XZ9a/view?usp=drivesdk","Fatrayani Tangahu, SST")</f>
        <v>Fatrayani Tangahu, SST</v>
      </c>
      <c r="L1789" s="4" t="s">
        <v>10289</v>
      </c>
    </row>
    <row r="1790">
      <c r="A1790" s="3">
        <v>44446.48284376157</v>
      </c>
      <c r="B1790" s="4" t="s">
        <v>10290</v>
      </c>
      <c r="C1790" s="4" t="s">
        <v>10291</v>
      </c>
      <c r="D1790" s="5" t="s">
        <v>10292</v>
      </c>
      <c r="E1790" s="4" t="s">
        <v>6</v>
      </c>
      <c r="G1790" s="4" t="s">
        <v>10293</v>
      </c>
      <c r="H1790" s="4" t="s">
        <v>2793</v>
      </c>
      <c r="I1790" s="4" t="s">
        <v>10294</v>
      </c>
      <c r="J1790" s="6" t="s">
        <v>10295</v>
      </c>
      <c r="K1790" s="7" t="str">
        <f>HYPERLINK("https://drive.google.com/file/d/1HYAOgy13MJFMAkpZKP5MWdS_ewRUvweZ/view?usp=drivesdk","Azan Mandala Suman Pera")</f>
        <v>Azan Mandala Suman Pera</v>
      </c>
      <c r="L1790" s="4" t="s">
        <v>10289</v>
      </c>
    </row>
    <row r="1791">
      <c r="A1791" s="3">
        <v>44446.48290258102</v>
      </c>
      <c r="B1791" s="4" t="s">
        <v>10296</v>
      </c>
      <c r="C1791" s="4" t="s">
        <v>10297</v>
      </c>
      <c r="D1791" s="5" t="s">
        <v>10298</v>
      </c>
      <c r="E1791" s="4" t="s">
        <v>6</v>
      </c>
      <c r="G1791" s="4" t="s">
        <v>92</v>
      </c>
      <c r="H1791" s="4" t="s">
        <v>10299</v>
      </c>
      <c r="I1791" s="4" t="s">
        <v>10300</v>
      </c>
      <c r="J1791" s="6" t="s">
        <v>10301</v>
      </c>
      <c r="K1791" s="7" t="str">
        <f>HYPERLINK("https://drive.google.com/file/d/1wGJMMnzRJlJ1Ru6JP6kKC_vfCtjt6agt/view?usp=drivesdk","Raziah")</f>
        <v>Raziah</v>
      </c>
      <c r="L1791" s="4" t="s">
        <v>10289</v>
      </c>
    </row>
    <row r="1792">
      <c r="A1792" s="3">
        <v>44446.483033321754</v>
      </c>
      <c r="B1792" s="4" t="s">
        <v>10302</v>
      </c>
      <c r="C1792" s="4" t="s">
        <v>10303</v>
      </c>
      <c r="D1792" s="5" t="s">
        <v>10304</v>
      </c>
      <c r="E1792" s="4" t="s">
        <v>6</v>
      </c>
      <c r="G1792" s="4" t="s">
        <v>122</v>
      </c>
      <c r="H1792" s="4" t="s">
        <v>48</v>
      </c>
      <c r="I1792" s="4" t="s">
        <v>10305</v>
      </c>
      <c r="J1792" s="6" t="s">
        <v>10306</v>
      </c>
      <c r="K1792" s="7" t="str">
        <f>HYPERLINK("https://drive.google.com/file/d/1D4wV1jnS7bEnKdpedAR7IiYTthGa3b7a/view?usp=drivesdk","Erwin Malkom Frans S")</f>
        <v>Erwin Malkom Frans S</v>
      </c>
      <c r="L1792" s="4" t="s">
        <v>10307</v>
      </c>
    </row>
    <row r="1793">
      <c r="A1793" s="3">
        <v>44446.4831059375</v>
      </c>
      <c r="B1793" s="4" t="s">
        <v>10308</v>
      </c>
      <c r="C1793" s="4" t="s">
        <v>10309</v>
      </c>
      <c r="D1793" s="5" t="s">
        <v>10310</v>
      </c>
      <c r="E1793" s="4" t="s">
        <v>5</v>
      </c>
      <c r="F1793" s="4" t="s">
        <v>10311</v>
      </c>
      <c r="H1793" s="4" t="s">
        <v>10312</v>
      </c>
      <c r="I1793" s="4" t="s">
        <v>10313</v>
      </c>
      <c r="J1793" s="6" t="s">
        <v>10314</v>
      </c>
      <c r="K1793" s="7" t="str">
        <f>HYPERLINK("https://drive.google.com/file/d/1eSRlIIzM7sNuQ3wugqitwyNgy8pkyrBL/view?usp=drivesdk","ARIEF ZULQURNAEIN,  SP")</f>
        <v>ARIEF ZULQURNAEIN,  SP</v>
      </c>
      <c r="L1793" s="4" t="s">
        <v>10289</v>
      </c>
    </row>
    <row r="1794">
      <c r="A1794" s="3">
        <v>44446.48313408565</v>
      </c>
      <c r="B1794" s="4" t="s">
        <v>10315</v>
      </c>
      <c r="C1794" s="4" t="s">
        <v>10024</v>
      </c>
      <c r="D1794" s="5" t="s">
        <v>10025</v>
      </c>
      <c r="E1794" s="4" t="s">
        <v>6</v>
      </c>
      <c r="G1794" s="4" t="s">
        <v>5214</v>
      </c>
      <c r="H1794" s="4" t="s">
        <v>5717</v>
      </c>
      <c r="I1794" s="4" t="s">
        <v>10316</v>
      </c>
      <c r="J1794" s="6" t="s">
        <v>10317</v>
      </c>
      <c r="K1794" s="7" t="str">
        <f>HYPERLINK("https://drive.google.com/file/d/1kaQHKws1n9dXJmqeTwRn5acfUvEYdW3b/view?usp=drivesdk","ELIS AMINAH JUARIAH")</f>
        <v>ELIS AMINAH JUARIAH</v>
      </c>
      <c r="L1794" s="4" t="s">
        <v>10307</v>
      </c>
    </row>
    <row r="1795">
      <c r="A1795" s="3">
        <v>44446.48328901621</v>
      </c>
      <c r="B1795" s="4" t="s">
        <v>10318</v>
      </c>
      <c r="C1795" s="4" t="s">
        <v>10319</v>
      </c>
      <c r="D1795" s="5" t="s">
        <v>10320</v>
      </c>
      <c r="E1795" s="4" t="s">
        <v>5</v>
      </c>
      <c r="F1795" s="4" t="s">
        <v>70</v>
      </c>
      <c r="H1795" s="4" t="s">
        <v>10321</v>
      </c>
      <c r="I1795" s="4" t="s">
        <v>10322</v>
      </c>
      <c r="J1795" s="6" t="s">
        <v>10323</v>
      </c>
      <c r="K1795" s="7" t="str">
        <f>HYPERLINK("https://drive.google.com/file/d/1DSiDegYayRvVn2amr2m6B4BRX9HU1aql/view?usp=drivesdk","Darmawansyah AMd.")</f>
        <v>Darmawansyah AMd.</v>
      </c>
      <c r="L1795" s="4" t="s">
        <v>10307</v>
      </c>
    </row>
    <row r="1796">
      <c r="A1796" s="3">
        <v>44446.48330800926</v>
      </c>
      <c r="B1796" s="4" t="s">
        <v>10324</v>
      </c>
      <c r="C1796" s="4" t="s">
        <v>10325</v>
      </c>
      <c r="D1796" s="5" t="s">
        <v>10326</v>
      </c>
      <c r="E1796" s="4" t="s">
        <v>5</v>
      </c>
      <c r="F1796" s="4" t="s">
        <v>70</v>
      </c>
      <c r="H1796" s="4" t="s">
        <v>10327</v>
      </c>
      <c r="I1796" s="4" t="s">
        <v>10328</v>
      </c>
      <c r="J1796" s="6" t="s">
        <v>10329</v>
      </c>
      <c r="K1796" s="7" t="str">
        <f>HYPERLINK("https://drive.google.com/file/d/1K97kgm4P1wU9EERgqYJeUmwZHKg9Yw3C/view?usp=drivesdk","TOTO RUSMANTO")</f>
        <v>TOTO RUSMANTO</v>
      </c>
      <c r="L1796" s="4" t="s">
        <v>10307</v>
      </c>
    </row>
    <row r="1797">
      <c r="A1797" s="3">
        <v>44446.483424328704</v>
      </c>
      <c r="B1797" s="4" t="s">
        <v>10330</v>
      </c>
      <c r="C1797" s="4" t="s">
        <v>10331</v>
      </c>
      <c r="D1797" s="5" t="s">
        <v>10332</v>
      </c>
      <c r="E1797" s="4" t="s">
        <v>5</v>
      </c>
      <c r="F1797" s="4" t="s">
        <v>70</v>
      </c>
      <c r="H1797" s="4" t="s">
        <v>10333</v>
      </c>
      <c r="I1797" s="4" t="s">
        <v>10334</v>
      </c>
      <c r="J1797" s="6" t="s">
        <v>10335</v>
      </c>
      <c r="K1797" s="7" t="str">
        <f>HYPERLINK("https://drive.google.com/file/d/11ceo1R5-ABPkYD9yQ7NdB_0zge_jHB6r/view?usp=drivesdk","Liesteria Manalu, SP")</f>
        <v>Liesteria Manalu, SP</v>
      </c>
      <c r="L1797" s="4" t="s">
        <v>10307</v>
      </c>
    </row>
    <row r="1798">
      <c r="A1798" s="3">
        <v>44446.48362083333</v>
      </c>
      <c r="B1798" s="4" t="s">
        <v>10251</v>
      </c>
      <c r="C1798" s="4" t="s">
        <v>10252</v>
      </c>
      <c r="D1798" s="5" t="s">
        <v>10253</v>
      </c>
      <c r="E1798" s="4" t="s">
        <v>5</v>
      </c>
      <c r="F1798" s="4" t="s">
        <v>70</v>
      </c>
      <c r="H1798" s="4" t="s">
        <v>48</v>
      </c>
      <c r="I1798" s="4" t="s">
        <v>10336</v>
      </c>
      <c r="J1798" s="6" t="s">
        <v>10337</v>
      </c>
      <c r="K1798" s="7" t="str">
        <f>HYPERLINK("https://drive.google.com/file/d/10KlP1ydm_UBV6X7t3fW4swkkeMBohfg0/view?usp=drivesdk","RONNY NASPUTRA,S.Pt")</f>
        <v>RONNY NASPUTRA,S.Pt</v>
      </c>
      <c r="L1798" s="4" t="s">
        <v>10307</v>
      </c>
    </row>
    <row r="1799">
      <c r="A1799" s="3">
        <v>44446.483728252315</v>
      </c>
      <c r="B1799" s="4" t="s">
        <v>10338</v>
      </c>
      <c r="C1799" s="4" t="s">
        <v>10339</v>
      </c>
      <c r="D1799" s="5" t="s">
        <v>10340</v>
      </c>
      <c r="E1799" s="4" t="s">
        <v>5</v>
      </c>
      <c r="F1799" s="4" t="s">
        <v>70</v>
      </c>
      <c r="H1799" s="4" t="s">
        <v>10341</v>
      </c>
      <c r="I1799" s="4" t="s">
        <v>10342</v>
      </c>
      <c r="J1799" s="6" t="s">
        <v>10343</v>
      </c>
      <c r="K1799" s="7" t="str">
        <f>HYPERLINK("https://drive.google.com/file/d/1AXzBb46v1WPLEeAaFNCVoqRzLKjQHiBY/view?usp=drivesdk","RADEN ENDRO SETIYADI A.Md")</f>
        <v>RADEN ENDRO SETIYADI A.Md</v>
      </c>
      <c r="L1799" s="4" t="s">
        <v>10307</v>
      </c>
    </row>
    <row r="1800">
      <c r="A1800" s="3">
        <v>44446.48378306713</v>
      </c>
      <c r="B1800" s="4" t="s">
        <v>10344</v>
      </c>
      <c r="C1800" s="4" t="s">
        <v>10024</v>
      </c>
      <c r="D1800" s="5" t="s">
        <v>10025</v>
      </c>
      <c r="E1800" s="4" t="s">
        <v>6</v>
      </c>
      <c r="G1800" s="4" t="s">
        <v>5214</v>
      </c>
      <c r="H1800" s="4" t="s">
        <v>1114</v>
      </c>
      <c r="I1800" s="4" t="s">
        <v>10345</v>
      </c>
      <c r="J1800" s="6" t="s">
        <v>10346</v>
      </c>
      <c r="K1800" s="7" t="str">
        <f>HYPERLINK("https://drive.google.com/file/d/16K72KBumTncPJ6IkX2dKhEx7timpe5FW/view?usp=drivesdk","JAYADI")</f>
        <v>JAYADI</v>
      </c>
      <c r="L1800" s="4" t="s">
        <v>10307</v>
      </c>
    </row>
    <row r="1801">
      <c r="A1801" s="3">
        <v>44446.483789143516</v>
      </c>
      <c r="B1801" s="4" t="s">
        <v>10347</v>
      </c>
      <c r="C1801" s="4" t="s">
        <v>10348</v>
      </c>
      <c r="D1801" s="5" t="s">
        <v>10349</v>
      </c>
      <c r="E1801" s="4" t="s">
        <v>5</v>
      </c>
      <c r="F1801" s="4" t="s">
        <v>70</v>
      </c>
      <c r="H1801" s="4" t="s">
        <v>222</v>
      </c>
      <c r="I1801" s="4" t="s">
        <v>10350</v>
      </c>
      <c r="J1801" s="6" t="s">
        <v>10351</v>
      </c>
      <c r="K1801" s="7" t="str">
        <f>HYPERLINK("https://drive.google.com/file/d/1RCd2SGcgRUwOEioC3zQ0RXDpzWBseWZS/view?usp=drivesdk","TEGUH ALDO W")</f>
        <v>TEGUH ALDO W</v>
      </c>
      <c r="L1801" s="4" t="s">
        <v>10352</v>
      </c>
    </row>
    <row r="1802">
      <c r="A1802" s="3">
        <v>44446.484096099535</v>
      </c>
      <c r="B1802" s="4" t="s">
        <v>2460</v>
      </c>
      <c r="C1802" s="4" t="s">
        <v>2461</v>
      </c>
      <c r="D1802" s="5" t="s">
        <v>2462</v>
      </c>
      <c r="E1802" s="4" t="s">
        <v>6</v>
      </c>
      <c r="G1802" s="4" t="s">
        <v>122</v>
      </c>
      <c r="H1802" s="4" t="s">
        <v>108</v>
      </c>
      <c r="I1802" s="4" t="s">
        <v>10353</v>
      </c>
      <c r="J1802" s="6" t="s">
        <v>10354</v>
      </c>
      <c r="K1802" s="7" t="str">
        <f>HYPERLINK("https://drive.google.com/file/d/1ZuORIDS8G_p7M0QRRUr4dWyDFdtbz9gg/view?usp=drivesdk","AVELIA TRIA AGUSTINA")</f>
        <v>AVELIA TRIA AGUSTINA</v>
      </c>
      <c r="L1802" s="4" t="s">
        <v>10352</v>
      </c>
    </row>
    <row r="1803">
      <c r="A1803" s="3">
        <v>44446.48423362269</v>
      </c>
      <c r="B1803" s="4" t="s">
        <v>10355</v>
      </c>
      <c r="C1803" s="4" t="s">
        <v>10356</v>
      </c>
      <c r="D1803" s="5" t="s">
        <v>10357</v>
      </c>
      <c r="E1803" s="4" t="s">
        <v>5</v>
      </c>
      <c r="F1803" s="4" t="s">
        <v>70</v>
      </c>
      <c r="H1803" s="4" t="s">
        <v>10358</v>
      </c>
      <c r="I1803" s="4" t="s">
        <v>10359</v>
      </c>
      <c r="J1803" s="6" t="s">
        <v>10360</v>
      </c>
      <c r="K1803" s="7" t="str">
        <f>HYPERLINK("https://drive.google.com/file/d/1Wy1UWjiu8DpLK1CuUtx7jqBFIpj82qEZ/view?usp=drivesdk","HARIANTO")</f>
        <v>HARIANTO</v>
      </c>
      <c r="L1803" s="4" t="s">
        <v>10352</v>
      </c>
    </row>
    <row r="1804">
      <c r="A1804" s="3">
        <v>44446.48428820602</v>
      </c>
      <c r="B1804" s="4" t="s">
        <v>10361</v>
      </c>
      <c r="C1804" s="4" t="s">
        <v>10362</v>
      </c>
      <c r="D1804" s="5" t="s">
        <v>10363</v>
      </c>
      <c r="E1804" s="4" t="s">
        <v>5</v>
      </c>
      <c r="F1804" s="4" t="s">
        <v>10364</v>
      </c>
      <c r="H1804" s="4" t="s">
        <v>10365</v>
      </c>
      <c r="I1804" s="4" t="s">
        <v>10366</v>
      </c>
      <c r="J1804" s="6" t="s">
        <v>10367</v>
      </c>
      <c r="K1804" s="7" t="str">
        <f>HYPERLINK("https://drive.google.com/file/d/1H98EKrmltl2H_XkrBlObzA5-sCi1-hTz/view?usp=drivesdk","Maria Sundari")</f>
        <v>Maria Sundari</v>
      </c>
      <c r="L1804" s="4" t="s">
        <v>10352</v>
      </c>
    </row>
    <row r="1805">
      <c r="A1805" s="3">
        <v>44446.48442896991</v>
      </c>
      <c r="B1805" s="4" t="s">
        <v>10368</v>
      </c>
      <c r="C1805" s="4" t="s">
        <v>10369</v>
      </c>
      <c r="D1805" s="5" t="s">
        <v>10370</v>
      </c>
      <c r="E1805" s="4" t="s">
        <v>5</v>
      </c>
      <c r="F1805" s="4" t="s">
        <v>70</v>
      </c>
      <c r="H1805" s="4" t="s">
        <v>2793</v>
      </c>
      <c r="I1805" s="4" t="s">
        <v>10371</v>
      </c>
      <c r="J1805" s="6" t="s">
        <v>10372</v>
      </c>
      <c r="K1805" s="7" t="str">
        <f>HYPERLINK("https://drive.google.com/file/d/1subeQoin-HDc4aWI8fF5YCbD-HBSgJvC/view?usp=drivesdk","DYAS DYASMITA PUTRI, S.P.")</f>
        <v>DYAS DYASMITA PUTRI, S.P.</v>
      </c>
      <c r="L1805" s="4" t="s">
        <v>10352</v>
      </c>
    </row>
    <row r="1806">
      <c r="A1806" s="3">
        <v>44446.48444664352</v>
      </c>
      <c r="B1806" s="4" t="s">
        <v>5748</v>
      </c>
      <c r="C1806" s="4" t="s">
        <v>5749</v>
      </c>
      <c r="D1806" s="5" t="s">
        <v>5750</v>
      </c>
      <c r="E1806" s="4" t="s">
        <v>6</v>
      </c>
      <c r="G1806" s="4" t="s">
        <v>5751</v>
      </c>
      <c r="H1806" s="4" t="s">
        <v>10373</v>
      </c>
      <c r="I1806" s="4" t="s">
        <v>10374</v>
      </c>
      <c r="J1806" s="6" t="s">
        <v>10375</v>
      </c>
      <c r="K1806" s="7" t="str">
        <f>HYPERLINK("https://drive.google.com/file/d/1oDVuvJ3bVAwGDXk7U6oSPZYgR0eabOwW/view?usp=drivesdk","TITIS ARIESA SIROT, S.P.")</f>
        <v>TITIS ARIESA SIROT, S.P.</v>
      </c>
      <c r="L1806" s="4" t="s">
        <v>10376</v>
      </c>
    </row>
    <row r="1807">
      <c r="A1807" s="3">
        <v>44446.48455020833</v>
      </c>
      <c r="B1807" s="4" t="s">
        <v>10377</v>
      </c>
      <c r="C1807" s="4" t="s">
        <v>10378</v>
      </c>
      <c r="D1807" s="5" t="s">
        <v>10379</v>
      </c>
      <c r="E1807" s="4" t="s">
        <v>5</v>
      </c>
      <c r="F1807" s="4" t="s">
        <v>70</v>
      </c>
      <c r="H1807" s="4" t="s">
        <v>48</v>
      </c>
      <c r="I1807" s="4" t="s">
        <v>10380</v>
      </c>
      <c r="J1807" s="6" t="s">
        <v>10381</v>
      </c>
      <c r="K1807" s="7" t="str">
        <f>HYPERLINK("https://drive.google.com/file/d/1T8Y89PqUoaxAFamfCb9ffAAY5CdWLyPD/view?usp=drivesdk","JANIBAH")</f>
        <v>JANIBAH</v>
      </c>
      <c r="L1807" s="4" t="s">
        <v>10376</v>
      </c>
    </row>
    <row r="1808">
      <c r="A1808" s="3">
        <v>44446.48479342593</v>
      </c>
      <c r="B1808" s="4" t="s">
        <v>5330</v>
      </c>
      <c r="C1808" s="4" t="s">
        <v>5331</v>
      </c>
      <c r="D1808" s="5" t="s">
        <v>5332</v>
      </c>
      <c r="E1808" s="4" t="s">
        <v>5</v>
      </c>
      <c r="F1808" s="4" t="s">
        <v>70</v>
      </c>
      <c r="H1808" s="4" t="s">
        <v>10382</v>
      </c>
      <c r="I1808" s="4" t="s">
        <v>10383</v>
      </c>
      <c r="J1808" s="6" t="s">
        <v>10384</v>
      </c>
      <c r="K1808" s="7" t="str">
        <f>HYPERLINK("https://drive.google.com/file/d/1x7mRdF7Kg_cTs2C1Fc3uoTaTo5YVZh9z/view?usp=drivesdk","Sri sulistyorini")</f>
        <v>Sri sulistyorini</v>
      </c>
      <c r="L1808" s="4" t="s">
        <v>10376</v>
      </c>
    </row>
    <row r="1809">
      <c r="A1809" s="3">
        <v>44446.4851962963</v>
      </c>
      <c r="B1809" s="4" t="s">
        <v>10385</v>
      </c>
      <c r="C1809" s="4" t="s">
        <v>10386</v>
      </c>
      <c r="D1809" s="5" t="s">
        <v>10387</v>
      </c>
      <c r="E1809" s="4" t="s">
        <v>5</v>
      </c>
      <c r="F1809" s="4" t="s">
        <v>70</v>
      </c>
      <c r="I1809" s="4" t="s">
        <v>10388</v>
      </c>
      <c r="J1809" s="6" t="s">
        <v>10389</v>
      </c>
      <c r="K1809" s="7" t="str">
        <f>HYPERLINK("https://drive.google.com/file/d/1pNN61JbWIo1-UuAHNJ-1iuPU84LeOHfN/view?usp=drivesdk","MERLIN.SP")</f>
        <v>MERLIN.SP</v>
      </c>
      <c r="L1809" s="4" t="s">
        <v>10376</v>
      </c>
    </row>
    <row r="1810">
      <c r="A1810" s="3">
        <v>44446.485446782404</v>
      </c>
      <c r="B1810" s="4" t="s">
        <v>10390</v>
      </c>
      <c r="C1810" s="4" t="s">
        <v>9768</v>
      </c>
      <c r="D1810" s="5" t="s">
        <v>1387</v>
      </c>
      <c r="E1810" s="4" t="s">
        <v>6</v>
      </c>
      <c r="G1810" s="4" t="s">
        <v>282</v>
      </c>
      <c r="H1810" s="4" t="s">
        <v>4978</v>
      </c>
      <c r="I1810" s="4" t="s">
        <v>10391</v>
      </c>
      <c r="J1810" s="6" t="s">
        <v>10392</v>
      </c>
      <c r="K1810" s="7" t="str">
        <f>HYPERLINK("https://drive.google.com/file/d/1XXjumZYeQizLJZ2GpP0kno7ETMs1PGLN/view?usp=drivesdk","ERNI SUTRIYANA, S.P")</f>
        <v>ERNI SUTRIYANA, S.P</v>
      </c>
      <c r="L1810" s="4" t="s">
        <v>10393</v>
      </c>
    </row>
    <row r="1811">
      <c r="A1811" s="3">
        <v>44446.48558332176</v>
      </c>
      <c r="B1811" s="4" t="s">
        <v>10394</v>
      </c>
      <c r="C1811" s="4" t="s">
        <v>10395</v>
      </c>
      <c r="D1811" s="5" t="s">
        <v>10396</v>
      </c>
      <c r="E1811" s="4" t="s">
        <v>5</v>
      </c>
      <c r="F1811" s="4" t="s">
        <v>70</v>
      </c>
      <c r="H1811" s="4" t="s">
        <v>10397</v>
      </c>
      <c r="I1811" s="4" t="s">
        <v>10398</v>
      </c>
      <c r="J1811" s="6" t="s">
        <v>10399</v>
      </c>
      <c r="K1811" s="7" t="str">
        <f>HYPERLINK("https://drive.google.com/file/d/1kiWf7LtVvwXtD8jFJO7Nf-px2Hwatv0l/view?usp=drivesdk","Zakiyaharma, skh")</f>
        <v>Zakiyaharma, skh</v>
      </c>
      <c r="L1811" s="4" t="s">
        <v>10393</v>
      </c>
    </row>
    <row r="1812">
      <c r="A1812" s="3">
        <v>44446.48560168981</v>
      </c>
      <c r="B1812" s="4" t="s">
        <v>10400</v>
      </c>
      <c r="C1812" s="4" t="s">
        <v>10401</v>
      </c>
      <c r="D1812" s="5" t="s">
        <v>10402</v>
      </c>
      <c r="E1812" s="4" t="s">
        <v>5</v>
      </c>
      <c r="F1812" s="4" t="s">
        <v>10403</v>
      </c>
      <c r="I1812" s="4" t="s">
        <v>10404</v>
      </c>
      <c r="J1812" s="6" t="s">
        <v>10405</v>
      </c>
      <c r="K1812" s="7" t="str">
        <f>HYPERLINK("https://drive.google.com/file/d/1v6WHTi9SyC6sZXShKYwZFw7_3ZuNrCjD/view?usp=drivesdk","Adji Suprono")</f>
        <v>Adji Suprono</v>
      </c>
      <c r="L1812" s="4" t="s">
        <v>10406</v>
      </c>
    </row>
    <row r="1813">
      <c r="A1813" s="3">
        <v>44446.485618715276</v>
      </c>
      <c r="B1813" s="4" t="s">
        <v>10407</v>
      </c>
      <c r="C1813" s="4" t="s">
        <v>10408</v>
      </c>
      <c r="D1813" s="5" t="s">
        <v>10409</v>
      </c>
      <c r="E1813" s="4" t="s">
        <v>5</v>
      </c>
      <c r="F1813" s="4" t="s">
        <v>70</v>
      </c>
      <c r="H1813" s="4" t="s">
        <v>7850</v>
      </c>
      <c r="I1813" s="4" t="s">
        <v>10410</v>
      </c>
      <c r="J1813" s="6" t="s">
        <v>10411</v>
      </c>
      <c r="K1813" s="7" t="str">
        <f>HYPERLINK("https://drive.google.com/file/d/1Klf0xwDF1TXjVDzvWL-hkSwDw0QtzBnX/view?usp=drivesdk","JATI SANTOSO")</f>
        <v>JATI SANTOSO</v>
      </c>
      <c r="L1813" s="4" t="s">
        <v>10393</v>
      </c>
    </row>
    <row r="1814">
      <c r="A1814" s="3">
        <v>44446.48575108797</v>
      </c>
      <c r="B1814" s="4" t="s">
        <v>10412</v>
      </c>
      <c r="C1814" s="4" t="s">
        <v>10413</v>
      </c>
      <c r="D1814" s="5" t="s">
        <v>10414</v>
      </c>
      <c r="E1814" s="4" t="s">
        <v>5</v>
      </c>
      <c r="F1814" s="4" t="s">
        <v>70</v>
      </c>
      <c r="H1814" s="4" t="s">
        <v>635</v>
      </c>
      <c r="I1814" s="4" t="s">
        <v>10415</v>
      </c>
      <c r="J1814" s="6" t="s">
        <v>10416</v>
      </c>
      <c r="K1814" s="7" t="str">
        <f>HYPERLINK("https://drive.google.com/file/d/17_rBa2KwtnKTimOSR-MeOcJ285e18tsR/view?usp=drivesdk","ANIK ANDAYANI,SP")</f>
        <v>ANIK ANDAYANI,SP</v>
      </c>
      <c r="L1814" s="4" t="s">
        <v>10393</v>
      </c>
    </row>
    <row r="1815">
      <c r="A1815" s="3">
        <v>44446.48596989583</v>
      </c>
      <c r="B1815" s="4" t="s">
        <v>10417</v>
      </c>
      <c r="C1815" s="4" t="s">
        <v>10418</v>
      </c>
      <c r="D1815" s="5" t="s">
        <v>10419</v>
      </c>
      <c r="E1815" s="4" t="s">
        <v>5</v>
      </c>
      <c r="I1815" s="4" t="s">
        <v>10420</v>
      </c>
      <c r="J1815" s="6" t="s">
        <v>10421</v>
      </c>
      <c r="K1815" s="7" t="str">
        <f>HYPERLINK("https://drive.google.com/file/d/1oOHF3i7OMmXxiM_am2T-mX3muFYBeM3S/view?usp=drivesdk","Ir. Fenty R Harahap, M.Si")</f>
        <v>Ir. Fenty R Harahap, M.Si</v>
      </c>
      <c r="L1815" s="4" t="s">
        <v>10422</v>
      </c>
    </row>
    <row r="1816">
      <c r="A1816" s="3">
        <v>44446.486181597225</v>
      </c>
      <c r="B1816" s="4" t="s">
        <v>10423</v>
      </c>
      <c r="C1816" s="4" t="s">
        <v>10424</v>
      </c>
      <c r="D1816" s="5" t="s">
        <v>10425</v>
      </c>
      <c r="E1816" s="4" t="s">
        <v>5</v>
      </c>
      <c r="F1816" s="4" t="s">
        <v>70</v>
      </c>
      <c r="H1816" s="4" t="s">
        <v>10426</v>
      </c>
      <c r="I1816" s="4" t="s">
        <v>10427</v>
      </c>
      <c r="J1816" s="6" t="s">
        <v>10428</v>
      </c>
      <c r="K1816" s="7" t="str">
        <f>HYPERLINK("https://drive.google.com/file/d/1Z3rYLGwLxNTJC85uMzqImIiN8U83YruT/view?usp=drivesdk","Lian Nur Aini, SST")</f>
        <v>Lian Nur Aini, SST</v>
      </c>
      <c r="L1816" s="4" t="s">
        <v>10422</v>
      </c>
    </row>
    <row r="1817">
      <c r="A1817" s="3">
        <v>44446.48628354167</v>
      </c>
      <c r="B1817" s="4" t="s">
        <v>10429</v>
      </c>
      <c r="C1817" s="4" t="s">
        <v>10430</v>
      </c>
      <c r="D1817" s="5" t="s">
        <v>10431</v>
      </c>
      <c r="E1817" s="4" t="s">
        <v>6</v>
      </c>
      <c r="F1817" s="4" t="s">
        <v>70</v>
      </c>
      <c r="H1817" s="4" t="s">
        <v>10432</v>
      </c>
      <c r="I1817" s="4" t="s">
        <v>10433</v>
      </c>
      <c r="J1817" s="6" t="s">
        <v>10434</v>
      </c>
      <c r="K1817" s="7" t="str">
        <f>HYPERLINK("https://drive.google.com/file/d/17SBp67VPJNWGP-pJnelqbV41kcdDp0vZ/view?usp=drivesdk","Wahyu Amelinda Lubis S.Hut")</f>
        <v>Wahyu Amelinda Lubis S.Hut</v>
      </c>
      <c r="L1817" s="4" t="s">
        <v>10422</v>
      </c>
    </row>
    <row r="1818">
      <c r="A1818" s="3">
        <v>44446.48651462963</v>
      </c>
      <c r="B1818" s="4" t="s">
        <v>10435</v>
      </c>
      <c r="C1818" s="4" t="s">
        <v>10436</v>
      </c>
      <c r="D1818" s="5" t="s">
        <v>10437</v>
      </c>
      <c r="E1818" s="4" t="s">
        <v>5</v>
      </c>
      <c r="F1818" s="4" t="s">
        <v>70</v>
      </c>
      <c r="H1818" s="4" t="s">
        <v>10438</v>
      </c>
      <c r="I1818" s="4" t="s">
        <v>10439</v>
      </c>
      <c r="J1818" s="6" t="s">
        <v>10440</v>
      </c>
      <c r="K1818" s="7" t="str">
        <f>HYPERLINK("https://drive.google.com/file/d/1rF7gGOBK4LO4sTtf4_pdllvGqfqboHOv/view?usp=drivesdk","SRI WINARNI, S.P.")</f>
        <v>SRI WINARNI, S.P.</v>
      </c>
      <c r="L1818" s="4" t="s">
        <v>10422</v>
      </c>
    </row>
    <row r="1819">
      <c r="A1819" s="3">
        <v>44446.48653599537</v>
      </c>
      <c r="B1819" s="4" t="s">
        <v>10441</v>
      </c>
      <c r="C1819" s="4" t="s">
        <v>10442</v>
      </c>
      <c r="D1819" s="5" t="s">
        <v>10443</v>
      </c>
      <c r="E1819" s="4" t="s">
        <v>6</v>
      </c>
      <c r="G1819" s="4" t="s">
        <v>122</v>
      </c>
      <c r="H1819" s="4" t="s">
        <v>10444</v>
      </c>
      <c r="I1819" s="4" t="s">
        <v>10445</v>
      </c>
      <c r="J1819" s="6" t="s">
        <v>10446</v>
      </c>
      <c r="K1819" s="7" t="str">
        <f>HYPERLINK("https://drive.google.com/file/d/1mRrCt4DcUbLqd_0UuxCrGA6d3iOITYsD/view?usp=drivesdk","Ashanty Auliya Ashary")</f>
        <v>Ashanty Auliya Ashary</v>
      </c>
      <c r="L1819" s="4" t="s">
        <v>10447</v>
      </c>
    </row>
    <row r="1820">
      <c r="A1820" s="3">
        <v>44446.486695266205</v>
      </c>
      <c r="B1820" s="4" t="s">
        <v>10390</v>
      </c>
      <c r="C1820" s="4" t="s">
        <v>9768</v>
      </c>
      <c r="D1820" s="5" t="s">
        <v>1387</v>
      </c>
      <c r="E1820" s="4" t="s">
        <v>6</v>
      </c>
      <c r="G1820" s="4" t="s">
        <v>236</v>
      </c>
      <c r="H1820" s="4" t="s">
        <v>10448</v>
      </c>
      <c r="I1820" s="4" t="s">
        <v>10449</v>
      </c>
      <c r="J1820" s="6" t="s">
        <v>10450</v>
      </c>
      <c r="K1820" s="7" t="str">
        <f>HYPERLINK("https://drive.google.com/file/d/1qmTbLhGY4mEe6ahIzQCePtVOwWJ6ixz8/view?usp=drivesdk","ERNI SUTRIYANA, S.P")</f>
        <v>ERNI SUTRIYANA, S.P</v>
      </c>
      <c r="L1820" s="4" t="s">
        <v>10447</v>
      </c>
    </row>
    <row r="1821">
      <c r="A1821" s="3">
        <v>44446.48680989583</v>
      </c>
      <c r="B1821" s="4" t="s">
        <v>10451</v>
      </c>
      <c r="C1821" s="4" t="s">
        <v>10452</v>
      </c>
      <c r="D1821" s="5" t="s">
        <v>10453</v>
      </c>
      <c r="E1821" s="4" t="s">
        <v>5</v>
      </c>
      <c r="F1821" s="4" t="s">
        <v>70</v>
      </c>
      <c r="H1821" s="4" t="s">
        <v>10454</v>
      </c>
      <c r="I1821" s="4" t="s">
        <v>10455</v>
      </c>
      <c r="J1821" s="6" t="s">
        <v>10456</v>
      </c>
      <c r="K1821" s="7" t="str">
        <f>HYPERLINK("https://drive.google.com/file/d/1BFM_Qbb-2cX0PT7j_M2gx9aly39chSMY/view?usp=drivesdk","Syamriani,SP")</f>
        <v>Syamriani,SP</v>
      </c>
      <c r="L1821" s="4" t="s">
        <v>10447</v>
      </c>
    </row>
    <row r="1822">
      <c r="A1822" s="3">
        <v>44446.487045312504</v>
      </c>
      <c r="B1822" s="4" t="s">
        <v>10457</v>
      </c>
      <c r="C1822" s="4" t="s">
        <v>10458</v>
      </c>
      <c r="D1822" s="5" t="s">
        <v>10459</v>
      </c>
      <c r="E1822" s="4" t="s">
        <v>5</v>
      </c>
      <c r="F1822" s="4" t="s">
        <v>70</v>
      </c>
      <c r="H1822" s="4" t="s">
        <v>731</v>
      </c>
      <c r="I1822" s="4" t="s">
        <v>10460</v>
      </c>
      <c r="J1822" s="6" t="s">
        <v>10461</v>
      </c>
      <c r="K1822" s="7" t="str">
        <f>HYPERLINK("https://drive.google.com/file/d/1pCm2hUU_tOnErApB9HPAW9iUj6E3xXPb/view?usp=drivesdk","JATIE NINDYANI SENIARTI,S.P")</f>
        <v>JATIE NINDYANI SENIARTI,S.P</v>
      </c>
      <c r="L1822" s="4" t="s">
        <v>10447</v>
      </c>
    </row>
    <row r="1823">
      <c r="A1823" s="3">
        <v>44446.48741420139</v>
      </c>
      <c r="B1823" s="4" t="s">
        <v>10462</v>
      </c>
      <c r="C1823" s="4" t="s">
        <v>10463</v>
      </c>
      <c r="D1823" s="5" t="s">
        <v>10464</v>
      </c>
      <c r="E1823" s="4" t="s">
        <v>5</v>
      </c>
      <c r="F1823" s="4" t="s">
        <v>70</v>
      </c>
      <c r="H1823" s="4" t="s">
        <v>3314</v>
      </c>
      <c r="I1823" s="4" t="s">
        <v>10465</v>
      </c>
      <c r="J1823" s="6" t="s">
        <v>10466</v>
      </c>
      <c r="K1823" s="7" t="str">
        <f>HYPERLINK("https://drive.google.com/file/d/1HOHLptr9M2-_rJWEpxUWSzibG9PZlVY0/view?usp=drivesdk","HERRY SUBENO, SP")</f>
        <v>HERRY SUBENO, SP</v>
      </c>
      <c r="L1823" s="4" t="s">
        <v>10467</v>
      </c>
    </row>
    <row r="1824">
      <c r="A1824" s="3">
        <v>44446.487546435186</v>
      </c>
      <c r="B1824" s="4" t="s">
        <v>6821</v>
      </c>
      <c r="C1824" s="4" t="s">
        <v>6822</v>
      </c>
      <c r="D1824" s="4" t="s">
        <v>6823</v>
      </c>
      <c r="E1824" s="4" t="s">
        <v>6</v>
      </c>
      <c r="G1824" s="4" t="s">
        <v>282</v>
      </c>
      <c r="H1824" s="4" t="s">
        <v>8637</v>
      </c>
      <c r="I1824" s="4" t="s">
        <v>10468</v>
      </c>
      <c r="J1824" s="6" t="s">
        <v>10469</v>
      </c>
      <c r="K1824" s="7" t="str">
        <f>HYPERLINK("https://drive.google.com/file/d/1pPFrcvlGXBN9Z8o4_d5uar0N5KOkI49y/view?usp=drivesdk","Urip Bintoro")</f>
        <v>Urip Bintoro</v>
      </c>
      <c r="L1824" s="4" t="s">
        <v>10467</v>
      </c>
    </row>
    <row r="1825">
      <c r="A1825" s="3">
        <v>44446.48768247685</v>
      </c>
      <c r="B1825" s="4" t="s">
        <v>10470</v>
      </c>
      <c r="C1825" s="4" t="s">
        <v>10471</v>
      </c>
      <c r="D1825" s="5" t="s">
        <v>10472</v>
      </c>
      <c r="E1825" s="4" t="s">
        <v>5</v>
      </c>
      <c r="F1825" s="4" t="s">
        <v>70</v>
      </c>
      <c r="H1825" s="4" t="s">
        <v>731</v>
      </c>
      <c r="I1825" s="4" t="s">
        <v>10473</v>
      </c>
      <c r="J1825" s="6" t="s">
        <v>10474</v>
      </c>
      <c r="K1825" s="7" t="str">
        <f>HYPERLINK("https://drive.google.com/file/d/1edhdPJriLOCTMlqRO5oRj9K22hpKF1xB/view?usp=drivesdk","SLAMET MULYANTO")</f>
        <v>SLAMET MULYANTO</v>
      </c>
      <c r="L1825" s="4" t="s">
        <v>10467</v>
      </c>
    </row>
    <row r="1826">
      <c r="A1826" s="3">
        <v>44446.488319641205</v>
      </c>
      <c r="B1826" s="4" t="s">
        <v>10475</v>
      </c>
      <c r="C1826" s="4" t="s">
        <v>10476</v>
      </c>
      <c r="D1826" s="5" t="s">
        <v>10477</v>
      </c>
      <c r="E1826" s="4" t="s">
        <v>5</v>
      </c>
      <c r="F1826" s="4" t="s">
        <v>70</v>
      </c>
      <c r="H1826" s="4" t="s">
        <v>731</v>
      </c>
      <c r="I1826" s="4" t="s">
        <v>10478</v>
      </c>
      <c r="J1826" s="6" t="s">
        <v>10479</v>
      </c>
      <c r="K1826" s="7" t="str">
        <f>HYPERLINK("https://drive.google.com/file/d/1bH1RgBLvuQMeQyvLS_wnxOuJcwzeQcQo/view?usp=drivesdk","Ir. MARWATI")</f>
        <v>Ir. MARWATI</v>
      </c>
      <c r="L1826" s="4" t="s">
        <v>10480</v>
      </c>
    </row>
    <row r="1827">
      <c r="A1827" s="3">
        <v>44446.48841696759</v>
      </c>
      <c r="B1827" s="4" t="s">
        <v>10481</v>
      </c>
      <c r="C1827" s="4" t="s">
        <v>10482</v>
      </c>
      <c r="D1827" s="5" t="s">
        <v>10483</v>
      </c>
      <c r="E1827" s="4" t="s">
        <v>6</v>
      </c>
      <c r="G1827" s="4" t="s">
        <v>122</v>
      </c>
      <c r="H1827" s="4" t="s">
        <v>4978</v>
      </c>
      <c r="I1827" s="4" t="s">
        <v>10484</v>
      </c>
      <c r="J1827" s="6" t="s">
        <v>10485</v>
      </c>
      <c r="K1827" s="7" t="str">
        <f>HYPERLINK("https://drive.google.com/file/d/1r4eIWegy9SZAa8YrZvuauCamsPdR3F6n/view?usp=drivesdk","Milenia Saputri Bandaso")</f>
        <v>Milenia Saputri Bandaso</v>
      </c>
      <c r="L1827" s="4" t="s">
        <v>10480</v>
      </c>
    </row>
    <row r="1828">
      <c r="A1828" s="3">
        <v>44446.48876090278</v>
      </c>
      <c r="B1828" s="4" t="s">
        <v>10486</v>
      </c>
      <c r="C1828" s="4" t="s">
        <v>10487</v>
      </c>
      <c r="D1828" s="5" t="s">
        <v>10488</v>
      </c>
      <c r="E1828" s="4" t="s">
        <v>5</v>
      </c>
      <c r="F1828" s="4" t="s">
        <v>70</v>
      </c>
      <c r="H1828" s="4" t="s">
        <v>10489</v>
      </c>
      <c r="I1828" s="4" t="s">
        <v>10490</v>
      </c>
      <c r="J1828" s="6" t="s">
        <v>10491</v>
      </c>
      <c r="K1828" s="7" t="str">
        <f>HYPERLINK("https://drive.google.com/file/d/1MTLV-tP-QNQuXF0in5nezC2dCgb0m3dw/view?usp=drivesdk","Mochamad Fuad Bawazir, A.Md")</f>
        <v>Mochamad Fuad Bawazir, A.Md</v>
      </c>
      <c r="L1828" s="4" t="s">
        <v>10492</v>
      </c>
    </row>
    <row r="1829">
      <c r="A1829" s="3">
        <v>44446.488943125005</v>
      </c>
      <c r="B1829" s="4" t="s">
        <v>10493</v>
      </c>
      <c r="C1829" s="4" t="s">
        <v>10494</v>
      </c>
      <c r="D1829" s="5" t="s">
        <v>10495</v>
      </c>
      <c r="E1829" s="4" t="s">
        <v>5</v>
      </c>
      <c r="F1829" s="4" t="s">
        <v>10496</v>
      </c>
      <c r="H1829" s="4" t="s">
        <v>10497</v>
      </c>
      <c r="I1829" s="4" t="s">
        <v>10498</v>
      </c>
      <c r="J1829" s="6" t="s">
        <v>10499</v>
      </c>
      <c r="K1829" s="7" t="str">
        <f>HYPERLINK("https://drive.google.com/file/d/1k0NDv58aqMd8PXbMm4TRtuA4EtT71hDg/view?usp=drivesdk","Yudi budi satriyo")</f>
        <v>Yudi budi satriyo</v>
      </c>
      <c r="L1829" s="4" t="s">
        <v>10492</v>
      </c>
    </row>
    <row r="1830">
      <c r="A1830" s="3">
        <v>44446.48899145833</v>
      </c>
      <c r="B1830" s="4" t="s">
        <v>10500</v>
      </c>
      <c r="C1830" s="4" t="s">
        <v>10501</v>
      </c>
      <c r="D1830" s="5" t="s">
        <v>10502</v>
      </c>
      <c r="E1830" s="4" t="s">
        <v>5</v>
      </c>
      <c r="F1830" s="4" t="s">
        <v>15</v>
      </c>
      <c r="H1830" s="4" t="s">
        <v>1741</v>
      </c>
      <c r="I1830" s="4" t="s">
        <v>10503</v>
      </c>
      <c r="J1830" s="6" t="s">
        <v>10504</v>
      </c>
      <c r="K1830" s="7" t="str">
        <f>HYPERLINK("https://drive.google.com/file/d/1VSZaiFPxF2gkRRXLqCAU2_Gk-fTb_1QM/view?usp=drivesdk","Ir.Watiningsih,MM")</f>
        <v>Ir.Watiningsih,MM</v>
      </c>
      <c r="L1830" s="4" t="s">
        <v>10492</v>
      </c>
    </row>
    <row r="1831">
      <c r="A1831" s="3">
        <v>44446.489023738424</v>
      </c>
      <c r="B1831" s="4" t="s">
        <v>10505</v>
      </c>
      <c r="C1831" s="4" t="s">
        <v>10506</v>
      </c>
      <c r="D1831" s="5" t="s">
        <v>10507</v>
      </c>
      <c r="E1831" s="4" t="s">
        <v>5</v>
      </c>
      <c r="F1831" s="4" t="s">
        <v>70</v>
      </c>
      <c r="H1831" s="4" t="s">
        <v>731</v>
      </c>
      <c r="I1831" s="4" t="s">
        <v>10508</v>
      </c>
      <c r="J1831" s="6" t="s">
        <v>10509</v>
      </c>
      <c r="K1831" s="7" t="str">
        <f>HYPERLINK("https://drive.google.com/file/d/181o2qvhdnnHN3vhYGJ77zGaoxfKRTVx1/view?usp=drivesdk","CIPTO,A.Md")</f>
        <v>CIPTO,A.Md</v>
      </c>
      <c r="L1831" s="4" t="s">
        <v>10492</v>
      </c>
    </row>
    <row r="1832">
      <c r="A1832" s="3">
        <v>44446.48904598379</v>
      </c>
      <c r="B1832" s="4" t="s">
        <v>10510</v>
      </c>
      <c r="C1832" s="4" t="s">
        <v>10511</v>
      </c>
      <c r="D1832" s="5" t="s">
        <v>10512</v>
      </c>
      <c r="E1832" s="4" t="s">
        <v>5</v>
      </c>
      <c r="F1832" s="4" t="s">
        <v>70</v>
      </c>
      <c r="H1832" s="4" t="s">
        <v>10513</v>
      </c>
      <c r="I1832" s="4" t="s">
        <v>10514</v>
      </c>
      <c r="J1832" s="6" t="s">
        <v>10515</v>
      </c>
      <c r="K1832" s="7" t="str">
        <f>HYPERLINK("https://drive.google.com/file/d/1yO8oW-xlIwPkJmczzEOpTRmchYz6bFyR/view?usp=drivesdk","Wahyu Hendrajaya, SP")</f>
        <v>Wahyu Hendrajaya, SP</v>
      </c>
      <c r="L1832" s="4" t="s">
        <v>10492</v>
      </c>
    </row>
    <row r="1833">
      <c r="A1833" s="3">
        <v>44446.48905657408</v>
      </c>
      <c r="B1833" s="4" t="s">
        <v>10516</v>
      </c>
      <c r="C1833" s="4" t="s">
        <v>10517</v>
      </c>
      <c r="D1833" s="5" t="s">
        <v>10518</v>
      </c>
      <c r="E1833" s="4" t="s">
        <v>5</v>
      </c>
      <c r="F1833" s="4" t="s">
        <v>70</v>
      </c>
      <c r="H1833" s="4" t="s">
        <v>10519</v>
      </c>
      <c r="I1833" s="4" t="s">
        <v>10520</v>
      </c>
      <c r="J1833" s="6" t="s">
        <v>10521</v>
      </c>
      <c r="K1833" s="7" t="str">
        <f>HYPERLINK("https://drive.google.com/file/d/1lCzYVnx_kKjtO_eicSuCHndjERdSuh6e/view?usp=drivesdk","Sugiyatno")</f>
        <v>Sugiyatno</v>
      </c>
      <c r="L1833" s="4" t="s">
        <v>10492</v>
      </c>
    </row>
    <row r="1834">
      <c r="A1834" s="3">
        <v>44446.489138715275</v>
      </c>
      <c r="B1834" s="4" t="s">
        <v>5471</v>
      </c>
      <c r="C1834" s="4" t="s">
        <v>5472</v>
      </c>
      <c r="D1834" s="5" t="s">
        <v>5473</v>
      </c>
      <c r="E1834" s="4" t="s">
        <v>5</v>
      </c>
      <c r="F1834" s="4" t="s">
        <v>55</v>
      </c>
      <c r="H1834" s="4" t="s">
        <v>10522</v>
      </c>
      <c r="I1834" s="4" t="s">
        <v>10523</v>
      </c>
      <c r="J1834" s="6" t="s">
        <v>10524</v>
      </c>
      <c r="K1834" s="7" t="str">
        <f>HYPERLINK("https://drive.google.com/file/d/1C00a-zHDTicF3orJjeN2fVUZ-AH9_g3r/view?usp=drivesdk","Ir. Rinaldi Sjahril, M.Agr., PhD.")</f>
        <v>Ir. Rinaldi Sjahril, M.Agr., PhD.</v>
      </c>
      <c r="L1834" s="4" t="s">
        <v>10492</v>
      </c>
    </row>
    <row r="1835">
      <c r="A1835" s="3">
        <v>44446.4893882176</v>
      </c>
      <c r="B1835" s="4" t="s">
        <v>10525</v>
      </c>
      <c r="C1835" s="4" t="s">
        <v>10526</v>
      </c>
      <c r="D1835" s="5" t="s">
        <v>10527</v>
      </c>
      <c r="E1835" s="4" t="s">
        <v>5</v>
      </c>
      <c r="F1835" s="4" t="s">
        <v>10528</v>
      </c>
      <c r="H1835" s="4" t="s">
        <v>10529</v>
      </c>
      <c r="I1835" s="4" t="s">
        <v>10530</v>
      </c>
      <c r="J1835" s="6" t="s">
        <v>10531</v>
      </c>
      <c r="K1835" s="7" t="str">
        <f>HYPERLINK("https://drive.google.com/file/d/1Ry5Lj9KfmeLrXJ7YPGIdUE5TsBuNeBlT/view?usp=drivesdk","IRMAYANTI, SP")</f>
        <v>IRMAYANTI, SP</v>
      </c>
      <c r="L1835" s="4" t="s">
        <v>10492</v>
      </c>
    </row>
    <row r="1836">
      <c r="A1836" s="3">
        <v>44446.489431435184</v>
      </c>
      <c r="B1836" s="4" t="s">
        <v>10532</v>
      </c>
      <c r="C1836" s="4" t="s">
        <v>10533</v>
      </c>
      <c r="D1836" s="5" t="s">
        <v>10534</v>
      </c>
      <c r="E1836" s="4" t="s">
        <v>5</v>
      </c>
      <c r="F1836" s="4" t="s">
        <v>55</v>
      </c>
      <c r="G1836" s="4" t="s">
        <v>10535</v>
      </c>
      <c r="H1836" s="4" t="s">
        <v>10536</v>
      </c>
      <c r="I1836" s="4" t="s">
        <v>10537</v>
      </c>
      <c r="J1836" s="6" t="s">
        <v>10538</v>
      </c>
      <c r="K1836" s="7" t="str">
        <f>HYPERLINK("https://drive.google.com/file/d/143UM2Oed_xVit1hohNZLDNTcKRLbTKxE/view?usp=drivesdk","Prof Dr Ir Itji Diana Daud MSi ")</f>
        <v>Prof Dr Ir Itji Diana Daud MSi </v>
      </c>
      <c r="L1836" s="4" t="s">
        <v>10539</v>
      </c>
    </row>
    <row r="1837">
      <c r="A1837" s="3">
        <v>44446.489658402774</v>
      </c>
      <c r="B1837" s="4" t="s">
        <v>10540</v>
      </c>
      <c r="C1837" s="4" t="s">
        <v>10541</v>
      </c>
      <c r="D1837" s="5" t="s">
        <v>10542</v>
      </c>
      <c r="E1837" s="4" t="s">
        <v>5</v>
      </c>
      <c r="F1837" s="4" t="s">
        <v>70</v>
      </c>
      <c r="H1837" s="4" t="s">
        <v>731</v>
      </c>
      <c r="I1837" s="4" t="s">
        <v>10543</v>
      </c>
      <c r="J1837" s="6" t="s">
        <v>10544</v>
      </c>
      <c r="K1837" s="7" t="str">
        <f>HYPERLINK("https://drive.google.com/file/d/1Fm02otcs3Cy8y2YhZCyHHN0AJI7i8UCZ/view?usp=drivesdk","WIDIANTO,S.P")</f>
        <v>WIDIANTO,S.P</v>
      </c>
      <c r="L1837" s="4" t="s">
        <v>10539</v>
      </c>
    </row>
    <row r="1838">
      <c r="A1838" s="3">
        <v>44446.49006818287</v>
      </c>
      <c r="B1838" s="4" t="s">
        <v>10545</v>
      </c>
      <c r="C1838" s="4" t="s">
        <v>7969</v>
      </c>
      <c r="D1838" s="5" t="s">
        <v>10546</v>
      </c>
      <c r="E1838" s="4" t="s">
        <v>5</v>
      </c>
      <c r="F1838" s="4" t="s">
        <v>70</v>
      </c>
      <c r="H1838" s="4" t="s">
        <v>10547</v>
      </c>
      <c r="I1838" s="4" t="s">
        <v>10548</v>
      </c>
      <c r="J1838" s="6" t="s">
        <v>10549</v>
      </c>
      <c r="K1838" s="7" t="str">
        <f>HYPERLINK("https://drive.google.com/file/d/18YO-3wqb9ckepqM4xz7G9AykNQY5Ja1y/view?usp=drivesdk","Ir. ANDANG HIDAYAT")</f>
        <v>Ir. ANDANG HIDAYAT</v>
      </c>
      <c r="L1838" s="4" t="s">
        <v>10539</v>
      </c>
    </row>
    <row r="1839">
      <c r="A1839" s="3">
        <v>44446.490096215275</v>
      </c>
      <c r="B1839" s="4" t="s">
        <v>10550</v>
      </c>
      <c r="C1839" s="4" t="s">
        <v>9768</v>
      </c>
      <c r="D1839" s="5" t="s">
        <v>1387</v>
      </c>
      <c r="E1839" s="4" t="s">
        <v>6</v>
      </c>
      <c r="G1839" s="4" t="s">
        <v>282</v>
      </c>
      <c r="H1839" s="4" t="s">
        <v>9423</v>
      </c>
      <c r="I1839" s="4" t="s">
        <v>10551</v>
      </c>
      <c r="J1839" s="6" t="s">
        <v>10552</v>
      </c>
      <c r="K1839" s="7" t="str">
        <f>HYPERLINK("https://drive.google.com/file/d/1j5cWDWQcIfBytX1iLLTjcT-Bz7aVrTWe/view?usp=drivesdk","ERNI SUTRIYANI, S.P")</f>
        <v>ERNI SUTRIYANI, S.P</v>
      </c>
      <c r="L1839" s="4" t="s">
        <v>10553</v>
      </c>
    </row>
    <row r="1840">
      <c r="A1840" s="3">
        <v>44446.49050130787</v>
      </c>
      <c r="B1840" s="4" t="s">
        <v>10554</v>
      </c>
      <c r="C1840" s="4" t="s">
        <v>10555</v>
      </c>
      <c r="D1840" s="5" t="s">
        <v>10556</v>
      </c>
      <c r="E1840" s="4" t="s">
        <v>5</v>
      </c>
      <c r="F1840" s="4" t="s">
        <v>4787</v>
      </c>
      <c r="H1840" s="4" t="s">
        <v>48</v>
      </c>
      <c r="I1840" s="4" t="s">
        <v>10557</v>
      </c>
      <c r="J1840" s="6" t="s">
        <v>10558</v>
      </c>
      <c r="K1840" s="7" t="str">
        <f>HYPERLINK("https://drive.google.com/file/d/1RP9aNPRzq89aFU0NrnC1t_EsdPjucNkl/view?usp=drivesdk","Jeane Mongi")</f>
        <v>Jeane Mongi</v>
      </c>
      <c r="L1840" s="4" t="s">
        <v>10553</v>
      </c>
    </row>
    <row r="1841">
      <c r="A1841" s="3">
        <v>44446.49051201389</v>
      </c>
      <c r="B1841" s="4" t="s">
        <v>10559</v>
      </c>
      <c r="C1841" s="4" t="s">
        <v>10560</v>
      </c>
      <c r="D1841" s="5" t="s">
        <v>10561</v>
      </c>
      <c r="E1841" s="4" t="s">
        <v>5</v>
      </c>
      <c r="F1841" s="4" t="s">
        <v>70</v>
      </c>
      <c r="H1841" s="4" t="s">
        <v>1035</v>
      </c>
      <c r="I1841" s="4" t="s">
        <v>10562</v>
      </c>
      <c r="J1841" s="6" t="s">
        <v>10563</v>
      </c>
      <c r="K1841" s="7" t="str">
        <f>HYPERLINK("https://drive.google.com/file/d/1aMtmS4XrIujWN1PwSCwsH8H_OyThtguZ/view?usp=drivesdk","Dody sunarmo")</f>
        <v>Dody sunarmo</v>
      </c>
      <c r="L1841" s="4" t="s">
        <v>10553</v>
      </c>
    </row>
    <row r="1842">
      <c r="A1842" s="3">
        <v>44446.49052594908</v>
      </c>
      <c r="B1842" s="4" t="s">
        <v>10564</v>
      </c>
      <c r="C1842" s="4" t="s">
        <v>10565</v>
      </c>
      <c r="D1842" s="5" t="s">
        <v>10566</v>
      </c>
      <c r="E1842" s="4" t="s">
        <v>6</v>
      </c>
      <c r="G1842" s="4" t="s">
        <v>92</v>
      </c>
      <c r="H1842" s="4" t="s">
        <v>48</v>
      </c>
      <c r="I1842" s="4" t="s">
        <v>10567</v>
      </c>
      <c r="J1842" s="6" t="s">
        <v>10568</v>
      </c>
      <c r="K1842" s="7" t="str">
        <f>HYPERLINK("https://drive.google.com/file/d/1CVou5JPT_BLzl4dC5jhJqwOuKt6IWTGa/view?usp=drivesdk","MUHAMMAD SHOLIKUL HUDA")</f>
        <v>MUHAMMAD SHOLIKUL HUDA</v>
      </c>
      <c r="L1842" s="4" t="s">
        <v>10553</v>
      </c>
    </row>
    <row r="1843">
      <c r="A1843" s="3">
        <v>44446.49089206019</v>
      </c>
      <c r="B1843" s="4" t="s">
        <v>10569</v>
      </c>
      <c r="C1843" s="4" t="s">
        <v>7969</v>
      </c>
      <c r="D1843" s="5" t="s">
        <v>10570</v>
      </c>
      <c r="E1843" s="4" t="s">
        <v>5</v>
      </c>
      <c r="F1843" s="4" t="s">
        <v>70</v>
      </c>
      <c r="H1843" s="4" t="s">
        <v>10547</v>
      </c>
      <c r="I1843" s="4" t="s">
        <v>10571</v>
      </c>
      <c r="J1843" s="6" t="s">
        <v>10572</v>
      </c>
      <c r="K1843" s="7" t="str">
        <f>HYPERLINK("https://drive.google.com/file/d/1w4PnOxBCdgDT5Mx0_jqUXuOn4DXWFE4_/view?usp=drivesdk","Ir. ENDI RUSWANDI, MP")</f>
        <v>Ir. ENDI RUSWANDI, MP</v>
      </c>
      <c r="L1843" s="4" t="s">
        <v>10573</v>
      </c>
    </row>
    <row r="1844">
      <c r="A1844" s="3">
        <v>44446.491193078706</v>
      </c>
      <c r="B1844" s="4" t="s">
        <v>10574</v>
      </c>
      <c r="C1844" s="4" t="s">
        <v>10575</v>
      </c>
      <c r="D1844" s="5" t="s">
        <v>10576</v>
      </c>
      <c r="E1844" s="4" t="s">
        <v>5</v>
      </c>
      <c r="F1844" s="4" t="s">
        <v>15</v>
      </c>
      <c r="H1844" s="4" t="s">
        <v>10577</v>
      </c>
      <c r="I1844" s="4" t="s">
        <v>10578</v>
      </c>
      <c r="J1844" s="6" t="s">
        <v>10579</v>
      </c>
      <c r="K1844" s="7" t="str">
        <f>HYPERLINK("https://drive.google.com/file/d/1QWKz8g94_HYTHKGad5OnVPQbHJyhAkpE/view?usp=drivesdk","MUNANDAR")</f>
        <v>MUNANDAR</v>
      </c>
      <c r="L1844" s="4" t="s">
        <v>10573</v>
      </c>
    </row>
    <row r="1845">
      <c r="A1845" s="3">
        <v>44446.49122490741</v>
      </c>
      <c r="B1845" s="4" t="s">
        <v>10580</v>
      </c>
      <c r="C1845" s="4" t="s">
        <v>10581</v>
      </c>
      <c r="D1845" s="5" t="s">
        <v>10582</v>
      </c>
      <c r="E1845" s="4" t="s">
        <v>5</v>
      </c>
      <c r="F1845" s="4" t="s">
        <v>70</v>
      </c>
      <c r="H1845" s="4" t="s">
        <v>3458</v>
      </c>
      <c r="I1845" s="4" t="s">
        <v>10583</v>
      </c>
      <c r="J1845" s="6" t="s">
        <v>10584</v>
      </c>
      <c r="K1845" s="7" t="str">
        <f>HYPERLINK("https://drive.google.com/file/d/1c1aqfs8-PigDwq9QuSmQZsLWxrbt42CH/view?usp=drivesdk","ERWANI,S.Pt")</f>
        <v>ERWANI,S.Pt</v>
      </c>
      <c r="L1845" s="4" t="s">
        <v>10573</v>
      </c>
    </row>
    <row r="1846">
      <c r="A1846" s="3">
        <v>44446.49123204861</v>
      </c>
      <c r="B1846" s="4" t="s">
        <v>10585</v>
      </c>
      <c r="C1846" s="4" t="s">
        <v>10586</v>
      </c>
      <c r="D1846" s="5" t="s">
        <v>10587</v>
      </c>
      <c r="E1846" s="4" t="s">
        <v>5</v>
      </c>
      <c r="F1846" s="4" t="s">
        <v>10588</v>
      </c>
      <c r="H1846" s="4" t="s">
        <v>10589</v>
      </c>
      <c r="I1846" s="4" t="s">
        <v>10590</v>
      </c>
      <c r="J1846" s="6" t="s">
        <v>10591</v>
      </c>
      <c r="K1846" s="7" t="str">
        <f>HYPERLINK("https://drive.google.com/file/d/11u17gFePOIzrNCffTFAArkEBV_PksX-j/view?usp=drivesdk","Rahmayani, SP")</f>
        <v>Rahmayani, SP</v>
      </c>
      <c r="L1846" s="4" t="s">
        <v>10592</v>
      </c>
    </row>
    <row r="1847">
      <c r="A1847" s="3">
        <v>44446.49140190972</v>
      </c>
      <c r="B1847" s="4" t="s">
        <v>10593</v>
      </c>
      <c r="C1847" s="4" t="s">
        <v>10594</v>
      </c>
      <c r="D1847" s="5" t="s">
        <v>10595</v>
      </c>
      <c r="E1847" s="4" t="s">
        <v>5</v>
      </c>
      <c r="F1847" s="4" t="s">
        <v>70</v>
      </c>
      <c r="H1847" s="4" t="s">
        <v>318</v>
      </c>
      <c r="I1847" s="4" t="s">
        <v>10596</v>
      </c>
      <c r="J1847" s="6" t="s">
        <v>10597</v>
      </c>
      <c r="K1847" s="7" t="str">
        <f>HYPERLINK("https://drive.google.com/file/d/1fGnrYkF3l_1N0XZYP41X55rw4zGcwjre/view?usp=drivesdk","Renny Yuniasari, SP, MP")</f>
        <v>Renny Yuniasari, SP, MP</v>
      </c>
      <c r="L1847" s="4" t="s">
        <v>10573</v>
      </c>
    </row>
    <row r="1848">
      <c r="A1848" s="3">
        <v>44446.49146309028</v>
      </c>
      <c r="B1848" s="4" t="s">
        <v>10598</v>
      </c>
      <c r="C1848" s="4" t="s">
        <v>10599</v>
      </c>
      <c r="D1848" s="5" t="s">
        <v>10600</v>
      </c>
      <c r="E1848" s="4" t="s">
        <v>5</v>
      </c>
      <c r="F1848" s="4" t="s">
        <v>15</v>
      </c>
      <c r="H1848" s="4" t="s">
        <v>10601</v>
      </c>
      <c r="I1848" s="4" t="s">
        <v>10602</v>
      </c>
      <c r="J1848" s="6" t="s">
        <v>10603</v>
      </c>
      <c r="K1848" s="7" t="str">
        <f>HYPERLINK("https://drive.google.com/file/d/1OqT8ZRihKxjbd_8ue_1KyjHc1ppmb6yM/view?usp=drivesdk","Kurnia Nur")</f>
        <v>Kurnia Nur</v>
      </c>
      <c r="L1848" s="4" t="s">
        <v>10573</v>
      </c>
    </row>
    <row r="1849">
      <c r="A1849" s="3">
        <v>44446.491749085646</v>
      </c>
      <c r="B1849" s="4" t="s">
        <v>10604</v>
      </c>
      <c r="C1849" s="4" t="s">
        <v>7969</v>
      </c>
      <c r="D1849" s="5" t="s">
        <v>10605</v>
      </c>
      <c r="E1849" s="4" t="s">
        <v>5</v>
      </c>
      <c r="F1849" s="4" t="s">
        <v>70</v>
      </c>
      <c r="H1849" s="4" t="s">
        <v>10606</v>
      </c>
      <c r="I1849" s="4" t="s">
        <v>10607</v>
      </c>
      <c r="J1849" s="6" t="s">
        <v>10608</v>
      </c>
      <c r="K1849" s="7" t="str">
        <f>HYPERLINK("https://drive.google.com/file/d/1d7eLKjAO2G1upkMOptpOIg8IvC9bJPlJ/view?usp=drivesdk","drh. RINI AGUSTINI")</f>
        <v>drh. RINI AGUSTINI</v>
      </c>
      <c r="L1849" s="4" t="s">
        <v>10592</v>
      </c>
    </row>
    <row r="1850">
      <c r="A1850" s="3">
        <v>44446.49184200232</v>
      </c>
      <c r="B1850" s="4" t="s">
        <v>10609</v>
      </c>
      <c r="C1850" s="4" t="s">
        <v>10610</v>
      </c>
      <c r="D1850" s="5" t="s">
        <v>10611</v>
      </c>
      <c r="E1850" s="4" t="s">
        <v>6</v>
      </c>
      <c r="G1850" s="4" t="s">
        <v>92</v>
      </c>
      <c r="H1850" s="4" t="s">
        <v>10612</v>
      </c>
      <c r="I1850" s="4" t="s">
        <v>10613</v>
      </c>
      <c r="J1850" s="6" t="s">
        <v>10614</v>
      </c>
      <c r="K1850" s="7" t="str">
        <f>HYPERLINK("https://drive.google.com/file/d/1dNITfDCjWymHIwqua-oQQuqsSHiQDHkm/view?usp=drivesdk","Rasep Rochendi K")</f>
        <v>Rasep Rochendi K</v>
      </c>
      <c r="L1850" s="4" t="s">
        <v>10592</v>
      </c>
    </row>
    <row r="1851">
      <c r="A1851" s="3">
        <v>44446.49202802083</v>
      </c>
      <c r="B1851" s="4" t="s">
        <v>10615</v>
      </c>
      <c r="C1851" s="4" t="s">
        <v>10616</v>
      </c>
      <c r="D1851" s="5" t="s">
        <v>10617</v>
      </c>
      <c r="E1851" s="4" t="s">
        <v>6</v>
      </c>
      <c r="F1851" s="4" t="s">
        <v>122</v>
      </c>
      <c r="G1851" s="4" t="s">
        <v>122</v>
      </c>
      <c r="H1851" s="4" t="s">
        <v>10618</v>
      </c>
      <c r="I1851" s="4" t="s">
        <v>10619</v>
      </c>
      <c r="J1851" s="6" t="s">
        <v>10620</v>
      </c>
      <c r="K1851" s="7" t="str">
        <f>HYPERLINK("https://drive.google.com/file/d/1PlWkuixYujnBol206BN1AaN9Wko0P6G_/view?usp=drivesdk","NINA PUSPITA")</f>
        <v>NINA PUSPITA</v>
      </c>
      <c r="L1851" s="4" t="s">
        <v>10592</v>
      </c>
    </row>
    <row r="1852">
      <c r="A1852" s="3">
        <v>44446.492032326394</v>
      </c>
      <c r="B1852" s="4" t="s">
        <v>10621</v>
      </c>
      <c r="C1852" s="4" t="s">
        <v>10622</v>
      </c>
      <c r="D1852" s="5" t="s">
        <v>10623</v>
      </c>
      <c r="E1852" s="4" t="s">
        <v>5</v>
      </c>
      <c r="F1852" s="4" t="s">
        <v>70</v>
      </c>
      <c r="H1852" s="4" t="s">
        <v>7547</v>
      </c>
      <c r="I1852" s="4" t="s">
        <v>10624</v>
      </c>
      <c r="J1852" s="6" t="s">
        <v>10625</v>
      </c>
      <c r="K1852" s="7" t="str">
        <f>HYPERLINK("https://drive.google.com/file/d/1jzbHxJeVnne8k_cUJvZ4Oo8Hmjs1L9jW/view?usp=drivesdk","Anggardha Giri Viansyah, S.P.")</f>
        <v>Anggardha Giri Viansyah, S.P.</v>
      </c>
      <c r="L1852" s="4" t="s">
        <v>10592</v>
      </c>
    </row>
    <row r="1853">
      <c r="A1853" s="3">
        <v>44446.49212519676</v>
      </c>
      <c r="B1853" s="4" t="s">
        <v>10626</v>
      </c>
      <c r="C1853" s="4" t="s">
        <v>10627</v>
      </c>
      <c r="D1853" s="5" t="s">
        <v>10628</v>
      </c>
      <c r="E1853" s="4" t="s">
        <v>5</v>
      </c>
      <c r="F1853" s="4" t="s">
        <v>10629</v>
      </c>
      <c r="H1853" s="4" t="s">
        <v>10630</v>
      </c>
      <c r="I1853" s="4" t="s">
        <v>10631</v>
      </c>
      <c r="J1853" s="6" t="s">
        <v>10632</v>
      </c>
      <c r="K1853" s="7" t="str">
        <f>HYPERLINK("https://drive.google.com/file/d/1w4aFdKS6T3X4y9uPA5Fqz1HRf9kEZ6_k/view?usp=drivesdk","Dr. H Wahyudi Himawan, S.Si, MT")</f>
        <v>Dr. H Wahyudi Himawan, S.Si, MT</v>
      </c>
      <c r="L1853" s="4" t="s">
        <v>10592</v>
      </c>
    </row>
    <row r="1854">
      <c r="A1854" s="3">
        <v>44446.492157685185</v>
      </c>
      <c r="B1854" s="4" t="s">
        <v>10633</v>
      </c>
      <c r="C1854" s="4" t="s">
        <v>10634</v>
      </c>
      <c r="D1854" s="5" t="s">
        <v>10635</v>
      </c>
      <c r="E1854" s="4" t="s">
        <v>5</v>
      </c>
      <c r="F1854" s="4" t="s">
        <v>70</v>
      </c>
      <c r="H1854" s="4" t="s">
        <v>7947</v>
      </c>
      <c r="I1854" s="4" t="s">
        <v>10636</v>
      </c>
      <c r="J1854" s="6" t="s">
        <v>10637</v>
      </c>
      <c r="K1854" s="7" t="str">
        <f>HYPERLINK("https://drive.google.com/file/d/15iCnR5cLg8Ih7bDVlYn86Y3UkNf_-9u1/view?usp=drivesdk","ARIANTO,SP")</f>
        <v>ARIANTO,SP</v>
      </c>
      <c r="L1854" s="4" t="s">
        <v>10638</v>
      </c>
    </row>
    <row r="1855">
      <c r="A1855" s="3">
        <v>44446.49218202547</v>
      </c>
      <c r="B1855" s="4" t="s">
        <v>10639</v>
      </c>
      <c r="C1855" s="4" t="s">
        <v>10640</v>
      </c>
      <c r="D1855" s="5" t="s">
        <v>10641</v>
      </c>
      <c r="E1855" s="4" t="s">
        <v>5</v>
      </c>
      <c r="F1855" s="4" t="s">
        <v>70</v>
      </c>
      <c r="H1855" s="4" t="s">
        <v>10642</v>
      </c>
      <c r="I1855" s="4" t="s">
        <v>10643</v>
      </c>
      <c r="J1855" s="6" t="s">
        <v>10644</v>
      </c>
      <c r="K1855" s="7" t="str">
        <f>HYPERLINK("https://drive.google.com/file/d/1Yo_O7QKR6h8fhwAL8_wWecJ3EPRz7v-D/view?usp=drivesdk","Nasrun")</f>
        <v>Nasrun</v>
      </c>
      <c r="L1855" s="4" t="s">
        <v>10638</v>
      </c>
    </row>
    <row r="1856">
      <c r="A1856" s="3">
        <v>44446.4924652662</v>
      </c>
      <c r="B1856" s="4" t="s">
        <v>10645</v>
      </c>
      <c r="C1856" s="4" t="s">
        <v>10646</v>
      </c>
      <c r="D1856" s="5" t="s">
        <v>10647</v>
      </c>
      <c r="E1856" s="4" t="s">
        <v>6</v>
      </c>
      <c r="F1856" s="4" t="s">
        <v>122</v>
      </c>
      <c r="G1856" s="4" t="s">
        <v>122</v>
      </c>
      <c r="H1856" s="4" t="s">
        <v>10648</v>
      </c>
      <c r="I1856" s="4" t="s">
        <v>10649</v>
      </c>
      <c r="J1856" s="6" t="s">
        <v>10650</v>
      </c>
      <c r="K1856" s="7" t="str">
        <f>HYPERLINK("https://drive.google.com/file/d/1XzFuk_tGpq_6OxMmlya77E4IG8oR8NUL/view?usp=drivesdk","ADE SETIA WATI")</f>
        <v>ADE SETIA WATI</v>
      </c>
      <c r="L1856" s="4" t="s">
        <v>10638</v>
      </c>
    </row>
    <row r="1857">
      <c r="A1857" s="3">
        <v>44446.49259623843</v>
      </c>
      <c r="B1857" s="4" t="s">
        <v>10651</v>
      </c>
      <c r="C1857" s="4" t="s">
        <v>10652</v>
      </c>
      <c r="D1857" s="5" t="s">
        <v>10653</v>
      </c>
      <c r="E1857" s="4" t="s">
        <v>5</v>
      </c>
      <c r="F1857" s="4" t="s">
        <v>70</v>
      </c>
      <c r="H1857" s="4" t="s">
        <v>48</v>
      </c>
      <c r="I1857" s="4" t="s">
        <v>10654</v>
      </c>
      <c r="J1857" s="6" t="s">
        <v>10655</v>
      </c>
      <c r="K1857" s="7" t="str">
        <f>HYPERLINK("https://drive.google.com/file/d/1aAb7TVKsv3SofxH0A80Nx3gO80dR3hMp/view?usp=drivesdk","RIKI DIANAGARI, SP")</f>
        <v>RIKI DIANAGARI, SP</v>
      </c>
      <c r="L1857" s="4" t="s">
        <v>10638</v>
      </c>
    </row>
    <row r="1858">
      <c r="A1858" s="3">
        <v>44446.49264347222</v>
      </c>
      <c r="B1858" s="4" t="s">
        <v>10656</v>
      </c>
      <c r="C1858" s="4" t="s">
        <v>7969</v>
      </c>
      <c r="D1858" s="5" t="s">
        <v>10657</v>
      </c>
      <c r="E1858" s="4" t="s">
        <v>5</v>
      </c>
      <c r="F1858" s="4" t="s">
        <v>70</v>
      </c>
      <c r="H1858" s="4" t="s">
        <v>10547</v>
      </c>
      <c r="I1858" s="4" t="s">
        <v>10658</v>
      </c>
      <c r="J1858" s="6" t="s">
        <v>10659</v>
      </c>
      <c r="K1858" s="7" t="str">
        <f>HYPERLINK("https://drive.google.com/file/d/1hEmzRIsQ_p3AEOzSjQfv7sdrI9-Y1EiN/view?usp=drivesdk","PRIMAHARANI W. HARJATI, SP")</f>
        <v>PRIMAHARANI W. HARJATI, SP</v>
      </c>
      <c r="L1858" s="4" t="s">
        <v>10638</v>
      </c>
    </row>
    <row r="1859">
      <c r="A1859" s="3">
        <v>44446.492885520835</v>
      </c>
      <c r="B1859" s="4" t="s">
        <v>10660</v>
      </c>
      <c r="C1859" s="4" t="s">
        <v>10661</v>
      </c>
      <c r="D1859" s="5" t="s">
        <v>10662</v>
      </c>
      <c r="E1859" s="4" t="s">
        <v>5</v>
      </c>
      <c r="F1859" s="4" t="s">
        <v>70</v>
      </c>
      <c r="H1859" s="4" t="s">
        <v>731</v>
      </c>
      <c r="I1859" s="4" t="s">
        <v>10663</v>
      </c>
      <c r="J1859" s="6" t="s">
        <v>10664</v>
      </c>
      <c r="K1859" s="7" t="str">
        <f>HYPERLINK("https://drive.google.com/file/d/1ojU7ZYjgnlAi78SKXaQJwsCRv_1xQGHN/view?usp=drivesdk","AFIN KURNIANTO")</f>
        <v>AFIN KURNIANTO</v>
      </c>
      <c r="L1859" s="4" t="s">
        <v>10665</v>
      </c>
    </row>
    <row r="1860">
      <c r="A1860" s="3">
        <v>44446.49289868056</v>
      </c>
      <c r="B1860" s="4" t="s">
        <v>10666</v>
      </c>
      <c r="C1860" s="4" t="s">
        <v>10667</v>
      </c>
      <c r="D1860" s="5" t="s">
        <v>10668</v>
      </c>
      <c r="E1860" s="4" t="s">
        <v>5</v>
      </c>
      <c r="F1860" s="4" t="s">
        <v>70</v>
      </c>
      <c r="H1860" s="4" t="s">
        <v>166</v>
      </c>
      <c r="I1860" s="4" t="s">
        <v>10669</v>
      </c>
      <c r="J1860" s="6" t="s">
        <v>10670</v>
      </c>
      <c r="K1860" s="7" t="str">
        <f>HYPERLINK("https://drive.google.com/file/d/1tYRP3XCjr1KGS-7e04sRxpkOOVvMJWTf/view?usp=drivesdk","Septina Fitriyani, S.Pt")</f>
        <v>Septina Fitriyani, S.Pt</v>
      </c>
      <c r="L1860" s="4" t="s">
        <v>10665</v>
      </c>
    </row>
    <row r="1861">
      <c r="A1861" s="3">
        <v>44446.49318288194</v>
      </c>
      <c r="B1861" s="4" t="s">
        <v>10671</v>
      </c>
      <c r="C1861" s="4" t="s">
        <v>10672</v>
      </c>
      <c r="D1861" s="5" t="s">
        <v>10673</v>
      </c>
      <c r="E1861" s="4" t="s">
        <v>5</v>
      </c>
      <c r="F1861" s="4" t="s">
        <v>70</v>
      </c>
      <c r="H1861" s="4" t="s">
        <v>297</v>
      </c>
      <c r="I1861" s="4" t="s">
        <v>10674</v>
      </c>
      <c r="J1861" s="6" t="s">
        <v>10675</v>
      </c>
      <c r="K1861" s="7" t="str">
        <f>HYPERLINK("https://drive.google.com/file/d/1oh-ia9kKmy3yfN839LyW7pmvbueJwJ2N/view?usp=drivesdk","sularto")</f>
        <v>sularto</v>
      </c>
      <c r="L1861" s="4" t="s">
        <v>10676</v>
      </c>
    </row>
    <row r="1862">
      <c r="A1862" s="3">
        <v>44446.493252025466</v>
      </c>
      <c r="B1862" s="4" t="s">
        <v>10677</v>
      </c>
      <c r="C1862" s="4" t="s">
        <v>10678</v>
      </c>
      <c r="D1862" s="5" t="s">
        <v>10679</v>
      </c>
      <c r="E1862" s="4" t="s">
        <v>5</v>
      </c>
      <c r="F1862" s="4" t="s">
        <v>70</v>
      </c>
      <c r="H1862" s="4" t="s">
        <v>48</v>
      </c>
      <c r="I1862" s="4" t="s">
        <v>10680</v>
      </c>
      <c r="J1862" s="6" t="s">
        <v>10681</v>
      </c>
      <c r="K1862" s="7" t="str">
        <f>HYPERLINK("https://drive.google.com/file/d/1ArkaSb-qKEtplIcLH5P3rOIY7UKCZZfA/view?usp=drivesdk","Karla Suzana Sonambela STP")</f>
        <v>Karla Suzana Sonambela STP</v>
      </c>
      <c r="L1862" s="4" t="s">
        <v>10665</v>
      </c>
    </row>
    <row r="1863">
      <c r="A1863" s="3">
        <v>44446.49350956018</v>
      </c>
      <c r="B1863" s="4" t="s">
        <v>10682</v>
      </c>
      <c r="C1863" s="4" t="s">
        <v>10683</v>
      </c>
      <c r="D1863" s="5" t="s">
        <v>10684</v>
      </c>
      <c r="E1863" s="4" t="s">
        <v>6</v>
      </c>
      <c r="F1863" s="4" t="s">
        <v>187</v>
      </c>
      <c r="G1863" s="4" t="s">
        <v>187</v>
      </c>
      <c r="H1863" s="4" t="s">
        <v>222</v>
      </c>
      <c r="I1863" s="4" t="s">
        <v>10685</v>
      </c>
      <c r="J1863" s="6" t="s">
        <v>10686</v>
      </c>
      <c r="K1863" s="7" t="str">
        <f>HYPERLINK("https://drive.google.com/file/d/1clcbX23L8sHv9hyeZSBbL-UfyXniHMoE/view?usp=drivesdk","Hidad Hidayat, SP. ")</f>
        <v>Hidad Hidayat, SP. </v>
      </c>
      <c r="L1863" s="4" t="s">
        <v>10665</v>
      </c>
    </row>
    <row r="1864">
      <c r="A1864" s="3">
        <v>44446.49357006945</v>
      </c>
      <c r="B1864" s="4" t="s">
        <v>10687</v>
      </c>
      <c r="C1864" s="4" t="s">
        <v>10688</v>
      </c>
      <c r="D1864" s="5" t="s">
        <v>10689</v>
      </c>
      <c r="E1864" s="4" t="s">
        <v>5</v>
      </c>
      <c r="F1864" s="4" t="s">
        <v>70</v>
      </c>
      <c r="H1864" s="4" t="s">
        <v>731</v>
      </c>
      <c r="I1864" s="4" t="s">
        <v>10690</v>
      </c>
      <c r="J1864" s="6" t="s">
        <v>10691</v>
      </c>
      <c r="K1864" s="7" t="str">
        <f>HYPERLINK("https://drive.google.com/file/d/1OmEHnPvgNY_K2pPk8WGX8y-YDhombxh_/view?usp=drivesdk","IMRON ROSYIDI")</f>
        <v>IMRON ROSYIDI</v>
      </c>
      <c r="L1864" s="4" t="s">
        <v>10692</v>
      </c>
    </row>
    <row r="1865">
      <c r="A1865" s="3">
        <v>44446.493611365746</v>
      </c>
      <c r="B1865" s="4" t="s">
        <v>10693</v>
      </c>
      <c r="C1865" s="4" t="s">
        <v>10694</v>
      </c>
      <c r="D1865" s="5" t="s">
        <v>10695</v>
      </c>
      <c r="E1865" s="4" t="s">
        <v>5</v>
      </c>
      <c r="H1865" s="4" t="s">
        <v>10696</v>
      </c>
      <c r="I1865" s="4" t="s">
        <v>10697</v>
      </c>
      <c r="J1865" s="6" t="s">
        <v>10698</v>
      </c>
      <c r="K1865" s="7" t="str">
        <f>HYPERLINK("https://drive.google.com/file/d/10sHsGFcTjYKkKQNEznYLcr2t6eh0WOKW/view?usp=drivesdk","TITIEN SULASMI")</f>
        <v>TITIEN SULASMI</v>
      </c>
      <c r="L1865" s="4" t="s">
        <v>10692</v>
      </c>
    </row>
    <row r="1866">
      <c r="A1866" s="3">
        <v>44446.49399693287</v>
      </c>
      <c r="B1866" s="4" t="s">
        <v>10699</v>
      </c>
      <c r="C1866" s="4" t="s">
        <v>10700</v>
      </c>
      <c r="D1866" s="5" t="s">
        <v>10701</v>
      </c>
      <c r="E1866" s="4" t="s">
        <v>5</v>
      </c>
      <c r="F1866" s="4" t="s">
        <v>10702</v>
      </c>
      <c r="H1866" s="4" t="s">
        <v>10703</v>
      </c>
      <c r="I1866" s="4" t="s">
        <v>10704</v>
      </c>
      <c r="J1866" s="6" t="s">
        <v>10705</v>
      </c>
      <c r="K1866" s="7" t="str">
        <f>HYPERLINK("https://drive.google.com/file/d/11B1fBo_66ii7OCAvu8kxnqetiFbZH_Ad/view?usp=drivesdk","Willy Octa Klysia ")</f>
        <v>Willy Octa Klysia </v>
      </c>
      <c r="L1866" s="4" t="s">
        <v>10692</v>
      </c>
    </row>
    <row r="1867">
      <c r="A1867" s="3">
        <v>44446.49420537037</v>
      </c>
      <c r="B1867" s="4" t="s">
        <v>10706</v>
      </c>
      <c r="C1867" s="4" t="s">
        <v>10707</v>
      </c>
      <c r="D1867" s="5" t="s">
        <v>10708</v>
      </c>
      <c r="E1867" s="4" t="s">
        <v>5</v>
      </c>
      <c r="F1867" s="4" t="s">
        <v>70</v>
      </c>
      <c r="H1867" s="4" t="s">
        <v>731</v>
      </c>
      <c r="I1867" s="4" t="s">
        <v>10709</v>
      </c>
      <c r="J1867" s="6" t="s">
        <v>10710</v>
      </c>
      <c r="K1867" s="7" t="str">
        <f>HYPERLINK("https://drive.google.com/file/d/1cratiTnQhmcF14kPiiZIl9nxk3v79Xsj/view?usp=drivesdk","HERU MARTONO,A.Md")</f>
        <v>HERU MARTONO,A.Md</v>
      </c>
      <c r="L1867" s="4" t="s">
        <v>10692</v>
      </c>
    </row>
    <row r="1868">
      <c r="A1868" s="3">
        <v>44446.49440322917</v>
      </c>
      <c r="B1868" s="4" t="s">
        <v>10711</v>
      </c>
      <c r="C1868" s="4" t="s">
        <v>10712</v>
      </c>
      <c r="D1868" s="5" t="s">
        <v>10713</v>
      </c>
      <c r="E1868" s="4" t="s">
        <v>6</v>
      </c>
      <c r="F1868" s="4" t="s">
        <v>70</v>
      </c>
      <c r="H1868" s="4" t="s">
        <v>10714</v>
      </c>
      <c r="I1868" s="4" t="s">
        <v>10715</v>
      </c>
      <c r="J1868" s="6" t="s">
        <v>10716</v>
      </c>
      <c r="K1868" s="7" t="str">
        <f>HYPERLINK("https://drive.google.com/file/d/1QNVOLUWO8MxObLUpa_BEqhEGYLNy_-0K/view?usp=drivesdk","Elia Ririn, SP")</f>
        <v>Elia Ririn, SP</v>
      </c>
      <c r="L1868" s="4" t="s">
        <v>10717</v>
      </c>
    </row>
    <row r="1869">
      <c r="A1869" s="3">
        <v>44446.49444872685</v>
      </c>
      <c r="B1869" s="4" t="s">
        <v>10718</v>
      </c>
      <c r="C1869" s="4" t="s">
        <v>4595</v>
      </c>
      <c r="D1869" s="5" t="s">
        <v>4596</v>
      </c>
      <c r="E1869" s="4" t="s">
        <v>5</v>
      </c>
      <c r="F1869" s="4" t="s">
        <v>4597</v>
      </c>
      <c r="H1869" s="4" t="s">
        <v>10719</v>
      </c>
      <c r="I1869" s="4" t="s">
        <v>10720</v>
      </c>
      <c r="J1869" s="6" t="s">
        <v>10721</v>
      </c>
      <c r="K1869" s="7" t="str">
        <f>HYPERLINK("https://drive.google.com/file/d/1k8D6j1ETzf1SPg0GeqAVN5cZSGgoKmBm/view?usp=drivesdk","LUTFI CAHYARINI, SP")</f>
        <v>LUTFI CAHYARINI, SP</v>
      </c>
      <c r="L1869" s="4" t="s">
        <v>10717</v>
      </c>
    </row>
    <row r="1870">
      <c r="A1870" s="3">
        <v>44446.49448140046</v>
      </c>
      <c r="B1870" s="4" t="s">
        <v>10722</v>
      </c>
      <c r="C1870" s="4" t="s">
        <v>10723</v>
      </c>
      <c r="D1870" s="5" t="s">
        <v>10724</v>
      </c>
      <c r="E1870" s="4" t="s">
        <v>6</v>
      </c>
      <c r="G1870" s="4" t="s">
        <v>10725</v>
      </c>
      <c r="H1870" s="4" t="s">
        <v>10726</v>
      </c>
      <c r="I1870" s="4" t="s">
        <v>10727</v>
      </c>
      <c r="J1870" s="6" t="s">
        <v>10728</v>
      </c>
      <c r="K1870" s="7" t="str">
        <f>HYPERLINK("https://drive.google.com/file/d/15cTR3mlCWJoqbCkZXFQ3VoMroel8Ve_m/view?usp=drivesdk","Hakim")</f>
        <v>Hakim</v>
      </c>
      <c r="L1870" s="4" t="s">
        <v>10717</v>
      </c>
    </row>
    <row r="1871">
      <c r="A1871" s="3">
        <v>44446.49480233796</v>
      </c>
      <c r="B1871" s="4" t="s">
        <v>10729</v>
      </c>
      <c r="C1871" s="4" t="s">
        <v>10730</v>
      </c>
      <c r="D1871" s="5" t="s">
        <v>10731</v>
      </c>
      <c r="E1871" s="4" t="s">
        <v>5</v>
      </c>
      <c r="F1871" s="4" t="s">
        <v>70</v>
      </c>
      <c r="H1871" s="4" t="s">
        <v>731</v>
      </c>
      <c r="I1871" s="4" t="s">
        <v>10732</v>
      </c>
      <c r="J1871" s="6" t="s">
        <v>10733</v>
      </c>
      <c r="K1871" s="7" t="str">
        <f>HYPERLINK("https://drive.google.com/file/d/1OBFFDxYAw5P5PVP56l5tBpVOFhv2zCqE/view?usp=drivesdk","WASIS,S.P")</f>
        <v>WASIS,S.P</v>
      </c>
      <c r="L1871" s="4" t="s">
        <v>10717</v>
      </c>
    </row>
    <row r="1872">
      <c r="A1872" s="3">
        <v>44446.49565211806</v>
      </c>
      <c r="B1872" s="4" t="s">
        <v>10734</v>
      </c>
      <c r="C1872" s="4" t="s">
        <v>10735</v>
      </c>
      <c r="D1872" s="5" t="s">
        <v>10736</v>
      </c>
      <c r="E1872" s="4" t="s">
        <v>6</v>
      </c>
      <c r="G1872" s="4" t="s">
        <v>187</v>
      </c>
      <c r="H1872" s="4" t="s">
        <v>10737</v>
      </c>
      <c r="I1872" s="4" t="s">
        <v>10738</v>
      </c>
      <c r="J1872" s="6" t="s">
        <v>10739</v>
      </c>
      <c r="K1872" s="7" t="str">
        <f>HYPERLINK("https://drive.google.com/file/d/158vHcoCOF7go5_KYTkT7jlrsUEfF_-hY/view?usp=drivesdk","Agus Akhmad K, S.TP")</f>
        <v>Agus Akhmad K, S.TP</v>
      </c>
      <c r="L1872" s="4" t="s">
        <v>10740</v>
      </c>
    </row>
    <row r="1873">
      <c r="A1873" s="3">
        <v>44446.495702835644</v>
      </c>
      <c r="B1873" s="4" t="s">
        <v>10741</v>
      </c>
      <c r="C1873" s="4" t="s">
        <v>10742</v>
      </c>
      <c r="D1873" s="5" t="s">
        <v>10743</v>
      </c>
      <c r="E1873" s="4" t="s">
        <v>5</v>
      </c>
      <c r="F1873" s="4" t="s">
        <v>70</v>
      </c>
      <c r="I1873" s="4" t="s">
        <v>10744</v>
      </c>
      <c r="J1873" s="6" t="s">
        <v>10745</v>
      </c>
      <c r="K1873" s="7" t="str">
        <f>HYPERLINK("https://drive.google.com/file/d/1ifOy6TzXcmUP32OtoGLsCpk42E1W_krh/view?usp=drivesdk","MARIA ENDAH DWI LESTARI, SP")</f>
        <v>MARIA ENDAH DWI LESTARI, SP</v>
      </c>
      <c r="L1873" s="4" t="s">
        <v>10740</v>
      </c>
    </row>
    <row r="1874">
      <c r="A1874" s="3">
        <v>44446.49600859954</v>
      </c>
      <c r="B1874" s="4" t="s">
        <v>10746</v>
      </c>
      <c r="C1874" s="4" t="s">
        <v>10747</v>
      </c>
      <c r="D1874" s="5" t="s">
        <v>10748</v>
      </c>
      <c r="E1874" s="4" t="s">
        <v>6</v>
      </c>
      <c r="G1874" s="4" t="s">
        <v>55</v>
      </c>
      <c r="H1874" s="4" t="s">
        <v>10749</v>
      </c>
      <c r="I1874" s="4" t="s">
        <v>10750</v>
      </c>
      <c r="J1874" s="6" t="s">
        <v>10751</v>
      </c>
      <c r="K1874" s="7" t="str">
        <f>HYPERLINK("https://drive.google.com/file/d/1itE47JlDw9XrT7MHgvdXyxXMmsjCCaoo/view?usp=drivesdk","IR. HJ. ZURAIDA, MP.")</f>
        <v>IR. HJ. ZURAIDA, MP.</v>
      </c>
      <c r="L1874" s="4" t="s">
        <v>10740</v>
      </c>
    </row>
    <row r="1875">
      <c r="A1875" s="3">
        <v>44446.49664592593</v>
      </c>
      <c r="B1875" s="4" t="s">
        <v>10752</v>
      </c>
      <c r="C1875" s="4" t="s">
        <v>10753</v>
      </c>
      <c r="D1875" s="5" t="s">
        <v>10754</v>
      </c>
      <c r="E1875" s="4" t="s">
        <v>5</v>
      </c>
      <c r="H1875" s="4" t="s">
        <v>10755</v>
      </c>
      <c r="I1875" s="4" t="s">
        <v>10756</v>
      </c>
      <c r="J1875" s="6" t="s">
        <v>10757</v>
      </c>
      <c r="K1875" s="7" t="str">
        <f>HYPERLINK("https://drive.google.com/file/d/10A0QCWw0-xcKMdlKH6ef0cVKQsAovyVX/view?usp=drivesdk","Susilowati")</f>
        <v>Susilowati</v>
      </c>
      <c r="L1875" s="4" t="s">
        <v>10758</v>
      </c>
    </row>
    <row r="1876">
      <c r="A1876" s="3">
        <v>44446.49835165509</v>
      </c>
      <c r="B1876" s="4" t="s">
        <v>10759</v>
      </c>
      <c r="C1876" s="4" t="s">
        <v>10760</v>
      </c>
      <c r="D1876" s="5" t="s">
        <v>10761</v>
      </c>
      <c r="E1876" s="4" t="s">
        <v>6</v>
      </c>
      <c r="G1876" s="4" t="s">
        <v>122</v>
      </c>
      <c r="H1876" s="4" t="s">
        <v>10762</v>
      </c>
      <c r="I1876" s="4" t="s">
        <v>10763</v>
      </c>
      <c r="J1876" s="6" t="s">
        <v>10764</v>
      </c>
      <c r="K1876" s="7" t="str">
        <f>HYPERLINK("https://drive.google.com/file/d/1eeERsnWfr9K2XfIoUPghh-Kg0StEucSB/view?usp=drivesdk","ERIS KAROMAH PERMATASARI")</f>
        <v>ERIS KAROMAH PERMATASARI</v>
      </c>
      <c r="L1876" s="4" t="s">
        <v>10765</v>
      </c>
    </row>
    <row r="1877">
      <c r="A1877" s="3">
        <v>44446.49897332176</v>
      </c>
      <c r="B1877" s="4" t="s">
        <v>10766</v>
      </c>
      <c r="C1877" s="4" t="s">
        <v>10767</v>
      </c>
      <c r="D1877" s="5" t="s">
        <v>10768</v>
      </c>
      <c r="E1877" s="4" t="s">
        <v>6</v>
      </c>
      <c r="G1877" s="4" t="s">
        <v>92</v>
      </c>
      <c r="H1877" s="4" t="s">
        <v>3458</v>
      </c>
      <c r="I1877" s="4" t="s">
        <v>10769</v>
      </c>
      <c r="J1877" s="6" t="s">
        <v>10770</v>
      </c>
      <c r="K1877" s="7" t="str">
        <f>HYPERLINK("https://drive.google.com/file/d/1-X0bUG2VJemc1uznIRQO_lFAaTd2tLYB/view?usp=drivesdk","Danny Permana")</f>
        <v>Danny Permana</v>
      </c>
      <c r="L1877" s="4" t="s">
        <v>10771</v>
      </c>
    </row>
    <row r="1878">
      <c r="A1878" s="3">
        <v>44446.499851712964</v>
      </c>
      <c r="B1878" s="4" t="s">
        <v>10772</v>
      </c>
      <c r="C1878" s="4" t="s">
        <v>10773</v>
      </c>
      <c r="D1878" s="5" t="s">
        <v>10774</v>
      </c>
      <c r="E1878" s="4" t="s">
        <v>5</v>
      </c>
      <c r="F1878" s="4" t="s">
        <v>70</v>
      </c>
      <c r="H1878" s="4" t="s">
        <v>2392</v>
      </c>
      <c r="I1878" s="4" t="s">
        <v>10775</v>
      </c>
      <c r="J1878" s="6" t="s">
        <v>10776</v>
      </c>
      <c r="K1878" s="7" t="str">
        <f>HYPERLINK("https://drive.google.com/file/d/1PBa1xyhgjQU0vQpbX-l2y43FJeCH-Xcl/view?usp=drivesdk","Paulus Anda Ritta, STP")</f>
        <v>Paulus Anda Ritta, STP</v>
      </c>
      <c r="L1878" s="4" t="s">
        <v>10777</v>
      </c>
    </row>
    <row r="1879">
      <c r="A1879" s="3">
        <v>44446.500068194444</v>
      </c>
      <c r="B1879" s="4" t="s">
        <v>10778</v>
      </c>
      <c r="C1879" s="4" t="s">
        <v>10779</v>
      </c>
      <c r="D1879" s="4">
        <v>8.2192646889E10</v>
      </c>
      <c r="E1879" s="4" t="s">
        <v>5</v>
      </c>
      <c r="F1879" s="4" t="s">
        <v>70</v>
      </c>
      <c r="H1879" s="4" t="s">
        <v>10780</v>
      </c>
      <c r="I1879" s="4" t="s">
        <v>10781</v>
      </c>
      <c r="J1879" s="6" t="s">
        <v>10782</v>
      </c>
      <c r="K1879" s="7" t="str">
        <f>HYPERLINK("https://drive.google.com/file/d/1hfBNeEYTjzNEbtHQUBjgBvV9Ka_bz8BX/view?usp=drivesdk","JARLIN")</f>
        <v>JARLIN</v>
      </c>
      <c r="L1879" s="4" t="s">
        <v>10777</v>
      </c>
    </row>
    <row r="1880">
      <c r="A1880" s="3">
        <v>44446.5029521875</v>
      </c>
      <c r="B1880" s="4" t="s">
        <v>10783</v>
      </c>
      <c r="C1880" s="4" t="s">
        <v>10784</v>
      </c>
      <c r="D1880" s="5" t="s">
        <v>10785</v>
      </c>
      <c r="E1880" s="4" t="s">
        <v>5</v>
      </c>
      <c r="F1880" s="4" t="s">
        <v>70</v>
      </c>
      <c r="H1880" s="4" t="s">
        <v>912</v>
      </c>
      <c r="I1880" s="4" t="s">
        <v>10786</v>
      </c>
      <c r="J1880" s="6" t="s">
        <v>10787</v>
      </c>
      <c r="K1880" s="7" t="str">
        <f>HYPERLINK("https://drive.google.com/file/d/1g2nNmY80403ZWnpyt2yYXJ-4hWJnafj0/view?usp=drivesdk","ARIS PRIYAMBUDI, SP.")</f>
        <v>ARIS PRIYAMBUDI, SP.</v>
      </c>
      <c r="L1880" s="4" t="s">
        <v>10788</v>
      </c>
    </row>
    <row r="1881">
      <c r="A1881" s="3">
        <v>44446.50296149305</v>
      </c>
      <c r="B1881" s="4" t="s">
        <v>10789</v>
      </c>
      <c r="C1881" s="4" t="s">
        <v>10790</v>
      </c>
      <c r="D1881" s="5" t="s">
        <v>10791</v>
      </c>
      <c r="E1881" s="4" t="s">
        <v>5</v>
      </c>
      <c r="F1881" s="4" t="s">
        <v>70</v>
      </c>
      <c r="G1881" s="4" t="s">
        <v>92</v>
      </c>
      <c r="H1881" s="4" t="s">
        <v>48</v>
      </c>
      <c r="I1881" s="4" t="s">
        <v>10792</v>
      </c>
      <c r="J1881" s="6" t="s">
        <v>10793</v>
      </c>
      <c r="K1881" s="7" t="str">
        <f>HYPERLINK("https://drive.google.com/file/d/13jZhQ96AIsrxN8Ndc5NPrAZmX4r_V0J3/view?usp=drivesdk","Nurrakhman Syaiful Akhdar, S.Pt")</f>
        <v>Nurrakhman Syaiful Akhdar, S.Pt</v>
      </c>
      <c r="L1881" s="4" t="s">
        <v>10788</v>
      </c>
    </row>
    <row r="1882">
      <c r="A1882" s="3">
        <v>44446.50353502315</v>
      </c>
      <c r="B1882" s="4" t="s">
        <v>10794</v>
      </c>
      <c r="C1882" s="4" t="s">
        <v>10795</v>
      </c>
      <c r="D1882" s="5" t="s">
        <v>10796</v>
      </c>
      <c r="E1882" s="4" t="s">
        <v>5</v>
      </c>
      <c r="F1882" s="4" t="s">
        <v>70</v>
      </c>
      <c r="H1882" s="4" t="s">
        <v>10797</v>
      </c>
      <c r="I1882" s="4" t="s">
        <v>10798</v>
      </c>
      <c r="J1882" s="6" t="s">
        <v>10799</v>
      </c>
      <c r="K1882" s="7" t="str">
        <f>HYPERLINK("https://drive.google.com/file/d/1hXUXUKtTYe6fW2Nj7gHQy-66WfoU8y1H/view?usp=drivesdk","Okto Zulhidayat, SP.")</f>
        <v>Okto Zulhidayat, SP.</v>
      </c>
      <c r="L1882" s="4" t="s">
        <v>10800</v>
      </c>
    </row>
    <row r="1883">
      <c r="A1883" s="3">
        <v>44446.504261932874</v>
      </c>
      <c r="B1883" s="4" t="s">
        <v>10801</v>
      </c>
      <c r="C1883" s="4" t="s">
        <v>10802</v>
      </c>
      <c r="D1883" s="5" t="s">
        <v>10803</v>
      </c>
      <c r="E1883" s="4" t="s">
        <v>5</v>
      </c>
      <c r="F1883" s="4" t="s">
        <v>70</v>
      </c>
      <c r="H1883" s="4" t="s">
        <v>10804</v>
      </c>
      <c r="I1883" s="4" t="s">
        <v>10805</v>
      </c>
      <c r="J1883" s="6" t="s">
        <v>10806</v>
      </c>
      <c r="K1883" s="7" t="str">
        <f>HYPERLINK("https://drive.google.com/file/d/1RQ03YWAd1zkvYwUlfAoBld8S0Qb-oxjd/view?usp=drivesdk","FAUZI")</f>
        <v>FAUZI</v>
      </c>
      <c r="L1883" s="4" t="s">
        <v>10807</v>
      </c>
    </row>
    <row r="1884">
      <c r="A1884" s="3">
        <v>44446.50432891204</v>
      </c>
      <c r="B1884" s="4" t="s">
        <v>10808</v>
      </c>
      <c r="C1884" s="4" t="s">
        <v>10809</v>
      </c>
      <c r="D1884" s="5" t="s">
        <v>10810</v>
      </c>
      <c r="E1884" s="4" t="s">
        <v>5</v>
      </c>
      <c r="F1884" s="4" t="s">
        <v>70</v>
      </c>
      <c r="H1884" s="4" t="s">
        <v>10811</v>
      </c>
      <c r="I1884" s="4" t="s">
        <v>10812</v>
      </c>
      <c r="J1884" s="6" t="s">
        <v>10813</v>
      </c>
      <c r="K1884" s="7" t="str">
        <f>HYPERLINK("https://drive.google.com/file/d/1P7gyLRONbzz9JpDgl05F6NPAyOr0ARyP/view?usp=drivesdk","ANINDITO FIRMAN SUSWANTORO, SP")</f>
        <v>ANINDITO FIRMAN SUSWANTORO, SP</v>
      </c>
      <c r="L1884" s="4" t="s">
        <v>10807</v>
      </c>
    </row>
    <row r="1885">
      <c r="A1885" s="3">
        <v>44446.506115219905</v>
      </c>
      <c r="B1885" s="4" t="s">
        <v>10814</v>
      </c>
      <c r="C1885" s="4" t="s">
        <v>10815</v>
      </c>
      <c r="D1885" s="5" t="s">
        <v>10816</v>
      </c>
      <c r="E1885" s="4" t="s">
        <v>5</v>
      </c>
      <c r="F1885" s="4" t="s">
        <v>70</v>
      </c>
      <c r="H1885" s="4" t="s">
        <v>731</v>
      </c>
      <c r="I1885" s="4" t="s">
        <v>10817</v>
      </c>
      <c r="J1885" s="6" t="s">
        <v>10818</v>
      </c>
      <c r="K1885" s="7" t="str">
        <f>HYPERLINK("https://drive.google.com/file/d/1CJSXUxOCEqfyrbLNCZ41nJC-yY_2pCGB/view?usp=drivesdk","Dwi Arwati Istiyaningrum")</f>
        <v>Dwi Arwati Istiyaningrum</v>
      </c>
      <c r="L1885" s="4" t="s">
        <v>10819</v>
      </c>
    </row>
    <row r="1886">
      <c r="A1886" s="3">
        <v>44446.50620600695</v>
      </c>
      <c r="B1886" s="4" t="s">
        <v>3206</v>
      </c>
      <c r="C1886" s="4" t="s">
        <v>3207</v>
      </c>
      <c r="D1886" s="5" t="s">
        <v>3208</v>
      </c>
      <c r="E1886" s="4" t="s">
        <v>5</v>
      </c>
      <c r="F1886" s="4" t="s">
        <v>70</v>
      </c>
      <c r="H1886" s="4" t="s">
        <v>6392</v>
      </c>
      <c r="I1886" s="4" t="s">
        <v>10820</v>
      </c>
      <c r="J1886" s="6" t="s">
        <v>10821</v>
      </c>
      <c r="K1886" s="7" t="str">
        <f>HYPERLINK("https://drive.google.com/file/d/1_dLCjqK1-hLxYW-EfB1qsw_8YMOA62U5/view?usp=drivesdk","Albertus Tejo Wibowo")</f>
        <v>Albertus Tejo Wibowo</v>
      </c>
      <c r="L1886" s="4" t="s">
        <v>10819</v>
      </c>
    </row>
    <row r="1887">
      <c r="A1887" s="3">
        <v>44446.507172812504</v>
      </c>
      <c r="B1887" s="4" t="s">
        <v>10822</v>
      </c>
      <c r="C1887" s="4" t="s">
        <v>10823</v>
      </c>
      <c r="D1887" s="5" t="s">
        <v>10824</v>
      </c>
      <c r="E1887" s="4" t="s">
        <v>5</v>
      </c>
      <c r="F1887" s="4" t="s">
        <v>15</v>
      </c>
      <c r="H1887" s="4" t="s">
        <v>10825</v>
      </c>
      <c r="I1887" s="4" t="s">
        <v>10826</v>
      </c>
      <c r="J1887" s="6" t="s">
        <v>10827</v>
      </c>
      <c r="K1887" s="7" t="str">
        <f>HYPERLINK("https://drive.google.com/file/d/1b64nvV1xS9yUqDfK2eFLOjTNJJ4Ot2du/view?usp=drivesdk","Jalil Umaternate, SP")</f>
        <v>Jalil Umaternate, SP</v>
      </c>
      <c r="L1887" s="4" t="s">
        <v>10828</v>
      </c>
    </row>
    <row r="1888">
      <c r="A1888" s="3">
        <v>44446.50991060185</v>
      </c>
      <c r="B1888" s="4" t="s">
        <v>10829</v>
      </c>
      <c r="C1888" s="4" t="s">
        <v>10830</v>
      </c>
      <c r="D1888" s="4" t="s">
        <v>10831</v>
      </c>
      <c r="E1888" s="4" t="s">
        <v>6</v>
      </c>
      <c r="G1888" s="4" t="s">
        <v>236</v>
      </c>
      <c r="I1888" s="4" t="s">
        <v>10832</v>
      </c>
      <c r="J1888" s="6" t="s">
        <v>10833</v>
      </c>
      <c r="K1888" s="7" t="str">
        <f>HYPERLINK("https://drive.google.com/file/d/1AgfYOm7vnpHRjGenooXfOwEHjiC5NANJ/view?usp=drivesdk","Trisman Sunandar")</f>
        <v>Trisman Sunandar</v>
      </c>
      <c r="L1888" s="4" t="s">
        <v>10828</v>
      </c>
    </row>
    <row r="1889">
      <c r="A1889" s="3">
        <v>44446.51021451389</v>
      </c>
      <c r="B1889" s="4" t="s">
        <v>10834</v>
      </c>
      <c r="C1889" s="4" t="s">
        <v>10835</v>
      </c>
      <c r="D1889" s="5" t="s">
        <v>10836</v>
      </c>
      <c r="E1889" s="4" t="s">
        <v>5</v>
      </c>
      <c r="F1889" s="4" t="s">
        <v>10837</v>
      </c>
      <c r="H1889" s="4" t="s">
        <v>10838</v>
      </c>
      <c r="I1889" s="4" t="s">
        <v>10839</v>
      </c>
      <c r="J1889" s="6" t="s">
        <v>10840</v>
      </c>
      <c r="K1889" s="7" t="str">
        <f>HYPERLINK("https://drive.google.com/file/d/1hlbxvozZrZooikyeJ7VcCGSi7ZiFXhw3/view?usp=drivesdk","MUHAMAD MARHIMIN,SP")</f>
        <v>MUHAMAD MARHIMIN,SP</v>
      </c>
      <c r="L1889" s="4" t="s">
        <v>10828</v>
      </c>
    </row>
    <row r="1890">
      <c r="A1890" s="3">
        <v>44446.51130431713</v>
      </c>
      <c r="B1890" s="4" t="s">
        <v>10841</v>
      </c>
      <c r="C1890" s="4" t="s">
        <v>10842</v>
      </c>
      <c r="D1890" s="4" t="s">
        <v>10843</v>
      </c>
      <c r="E1890" s="4" t="s">
        <v>6</v>
      </c>
      <c r="G1890" s="4" t="s">
        <v>122</v>
      </c>
      <c r="H1890" s="4" t="s">
        <v>10844</v>
      </c>
      <c r="I1890" s="4" t="s">
        <v>10845</v>
      </c>
      <c r="J1890" s="6" t="s">
        <v>10846</v>
      </c>
      <c r="K1890" s="7" t="str">
        <f>HYPERLINK("https://drive.google.com/file/d/10PiCl139Hbanb3ZkeAVkQbO-dVGe48ny/view?usp=drivesdk","PUTRI HUSNI ALFIANTI")</f>
        <v>PUTRI HUSNI ALFIANTI</v>
      </c>
      <c r="L1890" s="4" t="s">
        <v>10847</v>
      </c>
    </row>
    <row r="1891">
      <c r="A1891" s="3">
        <v>44446.51145789352</v>
      </c>
      <c r="B1891" s="4" t="s">
        <v>10848</v>
      </c>
      <c r="C1891" s="4" t="s">
        <v>10849</v>
      </c>
      <c r="D1891" s="5" t="s">
        <v>10850</v>
      </c>
      <c r="E1891" s="4" t="s">
        <v>5</v>
      </c>
      <c r="F1891" s="4" t="s">
        <v>70</v>
      </c>
      <c r="H1891" s="4" t="s">
        <v>222</v>
      </c>
      <c r="I1891" s="4" t="s">
        <v>10851</v>
      </c>
      <c r="J1891" s="6" t="s">
        <v>10852</v>
      </c>
      <c r="K1891" s="7" t="str">
        <f>HYPERLINK("https://drive.google.com/file/d/1KhLehz30TLcHgYSC2FZmRf1O5GgnBTiC/view?usp=drivesdk","MOH. BAIHAKI, S.P.")</f>
        <v>MOH. BAIHAKI, S.P.</v>
      </c>
      <c r="L1891" s="4" t="s">
        <v>10847</v>
      </c>
    </row>
    <row r="1892">
      <c r="A1892" s="3">
        <v>44446.5133617824</v>
      </c>
      <c r="B1892" s="4" t="s">
        <v>10853</v>
      </c>
      <c r="C1892" s="4" t="s">
        <v>6733</v>
      </c>
      <c r="D1892" s="5" t="s">
        <v>6734</v>
      </c>
      <c r="E1892" s="4" t="s">
        <v>6</v>
      </c>
      <c r="F1892" s="4" t="s">
        <v>92</v>
      </c>
      <c r="G1892" s="4" t="s">
        <v>92</v>
      </c>
      <c r="H1892" s="4" t="s">
        <v>10854</v>
      </c>
      <c r="I1892" s="4" t="s">
        <v>10855</v>
      </c>
      <c r="J1892" s="6" t="s">
        <v>10856</v>
      </c>
      <c r="K1892" s="7" t="str">
        <f>HYPERLINK("https://drive.google.com/file/d/1RExSuRP0y5tbyrgvuXIJPB3JBPlRbl5P/view?usp=drivesdk","R.Purwoko Hendrawan")</f>
        <v>R.Purwoko Hendrawan</v>
      </c>
      <c r="L1892" s="4" t="s">
        <v>10857</v>
      </c>
    </row>
    <row r="1893">
      <c r="A1893" s="3">
        <v>44446.51660400463</v>
      </c>
      <c r="B1893" s="4" t="s">
        <v>10858</v>
      </c>
      <c r="C1893" s="4" t="s">
        <v>9239</v>
      </c>
      <c r="D1893" s="5" t="s">
        <v>9240</v>
      </c>
      <c r="E1893" s="4" t="s">
        <v>5</v>
      </c>
      <c r="F1893" s="4" t="s">
        <v>70</v>
      </c>
      <c r="H1893" s="4" t="s">
        <v>870</v>
      </c>
      <c r="I1893" s="4" t="s">
        <v>10859</v>
      </c>
      <c r="J1893" s="6" t="s">
        <v>10860</v>
      </c>
      <c r="K1893" s="7" t="str">
        <f>HYPERLINK("https://drive.google.com/file/d/13ceA7UIYRNg9gdqf2VGDWQ6S2rO_Ijow/view?usp=drivesdk","Sandi Ermalia,SP")</f>
        <v>Sandi Ermalia,SP</v>
      </c>
      <c r="L1893" s="4" t="s">
        <v>10861</v>
      </c>
    </row>
    <row r="1894">
      <c r="A1894" s="3">
        <v>44446.51670565973</v>
      </c>
      <c r="B1894" s="4" t="s">
        <v>6142</v>
      </c>
      <c r="C1894" s="4" t="s">
        <v>10862</v>
      </c>
      <c r="D1894" s="5" t="s">
        <v>6144</v>
      </c>
      <c r="E1894" s="4" t="s">
        <v>5</v>
      </c>
      <c r="F1894" s="4" t="s">
        <v>222</v>
      </c>
      <c r="G1894" s="4" t="s">
        <v>222</v>
      </c>
      <c r="H1894" s="4" t="s">
        <v>222</v>
      </c>
      <c r="I1894" s="4" t="s">
        <v>10863</v>
      </c>
      <c r="J1894" s="6" t="s">
        <v>10864</v>
      </c>
      <c r="K1894" s="7" t="str">
        <f>HYPERLINK("https://drive.google.com/file/d/1j0p1UhPYYdPkFXxpX-VXATuajU8bW492/view?usp=drivesdk","Wistaria, SP., M.Si")</f>
        <v>Wistaria, SP., M.Si</v>
      </c>
      <c r="L1894" s="4" t="s">
        <v>10861</v>
      </c>
    </row>
    <row r="1895">
      <c r="A1895" s="3">
        <v>44446.522913356486</v>
      </c>
      <c r="B1895" s="4" t="s">
        <v>10865</v>
      </c>
      <c r="C1895" s="4" t="s">
        <v>10866</v>
      </c>
      <c r="D1895" s="5" t="s">
        <v>10867</v>
      </c>
      <c r="E1895" s="4" t="s">
        <v>6</v>
      </c>
      <c r="G1895" s="4" t="s">
        <v>92</v>
      </c>
      <c r="H1895" s="4" t="s">
        <v>10868</v>
      </c>
      <c r="I1895" s="4" t="s">
        <v>10869</v>
      </c>
      <c r="J1895" s="6" t="s">
        <v>10870</v>
      </c>
      <c r="K1895" s="7" t="str">
        <f>HYPERLINK("https://drive.google.com/file/d/1v3Cl-hDyp2eIouzGt-bDzL-zccCt_SVE/view?usp=drivesdk","Hasmadi Hasyim")</f>
        <v>Hasmadi Hasyim</v>
      </c>
      <c r="L1895" s="4" t="s">
        <v>10871</v>
      </c>
    </row>
    <row r="1896">
      <c r="A1896" s="3">
        <v>44446.52491644676</v>
      </c>
      <c r="B1896" s="4" t="s">
        <v>10872</v>
      </c>
      <c r="C1896" s="4" t="s">
        <v>10873</v>
      </c>
      <c r="D1896" s="5" t="s">
        <v>10874</v>
      </c>
      <c r="E1896" s="4" t="s">
        <v>5</v>
      </c>
      <c r="F1896" s="4" t="s">
        <v>70</v>
      </c>
      <c r="H1896" s="4" t="s">
        <v>318</v>
      </c>
      <c r="I1896" s="4" t="s">
        <v>10875</v>
      </c>
      <c r="J1896" s="6" t="s">
        <v>10876</v>
      </c>
      <c r="K1896" s="7" t="str">
        <f>HYPERLINK("https://drive.google.com/file/d/15alDP4ZJuhZvyQ0h9v7yJ0BF0TNYx76O/view?usp=drivesdk","Subhana Diansyah, SST")</f>
        <v>Subhana Diansyah, SST</v>
      </c>
      <c r="L1896" s="4" t="s">
        <v>10871</v>
      </c>
    </row>
    <row r="1897">
      <c r="A1897" s="3">
        <v>44446.5269503125</v>
      </c>
      <c r="B1897" s="4" t="s">
        <v>10877</v>
      </c>
      <c r="C1897" s="4" t="s">
        <v>10878</v>
      </c>
      <c r="D1897" s="4" t="s">
        <v>10879</v>
      </c>
      <c r="E1897" s="4" t="s">
        <v>5</v>
      </c>
      <c r="F1897" s="4" t="s">
        <v>70</v>
      </c>
      <c r="H1897" s="4" t="s">
        <v>10880</v>
      </c>
      <c r="I1897" s="4" t="s">
        <v>10881</v>
      </c>
      <c r="J1897" s="6" t="s">
        <v>10882</v>
      </c>
      <c r="K1897" s="7" t="str">
        <f>HYPERLINK("https://drive.google.com/file/d/15-4owsi0tb5HGa2MvM7h1LuYU_PJXKIu/view?usp=drivesdk","Istikanah, SP")</f>
        <v>Istikanah, SP</v>
      </c>
      <c r="L1897" s="4" t="s">
        <v>10883</v>
      </c>
    </row>
    <row r="1898">
      <c r="A1898" s="3">
        <v>44446.52772517361</v>
      </c>
      <c r="B1898" s="4" t="s">
        <v>10884</v>
      </c>
      <c r="C1898" s="4" t="s">
        <v>10885</v>
      </c>
      <c r="D1898" s="4" t="s">
        <v>10886</v>
      </c>
      <c r="E1898" s="4" t="s">
        <v>5</v>
      </c>
      <c r="F1898" s="4" t="s">
        <v>70</v>
      </c>
      <c r="H1898" s="4" t="s">
        <v>318</v>
      </c>
      <c r="I1898" s="4" t="s">
        <v>10887</v>
      </c>
      <c r="J1898" s="6" t="s">
        <v>10888</v>
      </c>
      <c r="K1898" s="7" t="str">
        <f>HYPERLINK("https://drive.google.com/file/d/19SBYoy1eA1dKTpBHW9BtqeKColNtolnb/view?usp=drivesdk","Tri Subiyati, SP")</f>
        <v>Tri Subiyati, SP</v>
      </c>
      <c r="L1898" s="4" t="s">
        <v>10889</v>
      </c>
    </row>
    <row r="1899">
      <c r="A1899" s="3">
        <v>44446.53039778935</v>
      </c>
      <c r="B1899" s="4" t="s">
        <v>10884</v>
      </c>
      <c r="C1899" s="4" t="s">
        <v>10885</v>
      </c>
      <c r="D1899" s="4" t="s">
        <v>10886</v>
      </c>
      <c r="E1899" s="4" t="s">
        <v>5</v>
      </c>
      <c r="F1899" s="4" t="s">
        <v>70</v>
      </c>
      <c r="H1899" s="4" t="s">
        <v>318</v>
      </c>
      <c r="I1899" s="4" t="s">
        <v>10890</v>
      </c>
      <c r="J1899" s="6" t="s">
        <v>10891</v>
      </c>
      <c r="K1899" s="7" t="str">
        <f>HYPERLINK("https://drive.google.com/file/d/1g5IyH6s9oFUOP85UefujdwSqoW2MT9RG/view?usp=drivesdk","Tri Subiyati, SP")</f>
        <v>Tri Subiyati, SP</v>
      </c>
      <c r="L1899" s="4" t="s">
        <v>10889</v>
      </c>
    </row>
    <row r="1900">
      <c r="A1900" s="3">
        <v>44446.533292858796</v>
      </c>
      <c r="B1900" s="4" t="s">
        <v>10892</v>
      </c>
      <c r="C1900" s="4" t="s">
        <v>10893</v>
      </c>
      <c r="D1900" s="5" t="s">
        <v>10894</v>
      </c>
      <c r="E1900" s="4" t="s">
        <v>5</v>
      </c>
      <c r="F1900" s="4" t="s">
        <v>70</v>
      </c>
      <c r="H1900" s="4" t="s">
        <v>297</v>
      </c>
      <c r="I1900" s="4" t="s">
        <v>10895</v>
      </c>
      <c r="J1900" s="6" t="s">
        <v>10896</v>
      </c>
      <c r="K1900" s="7" t="str">
        <f>HYPERLINK("https://drive.google.com/file/d/1xRq2plPiD3CLI719sUM1vkIrWW7BWdkA/view?usp=drivesdk","AGUS ROHMANI YAHYA")</f>
        <v>AGUS ROHMANI YAHYA</v>
      </c>
      <c r="L1900" s="4" t="s">
        <v>10897</v>
      </c>
    </row>
    <row r="1901">
      <c r="A1901" s="3">
        <v>44446.534757835645</v>
      </c>
      <c r="B1901" s="4" t="s">
        <v>10898</v>
      </c>
      <c r="C1901" s="4" t="s">
        <v>10899</v>
      </c>
      <c r="D1901" s="5" t="s">
        <v>10900</v>
      </c>
      <c r="E1901" s="4" t="s">
        <v>5</v>
      </c>
      <c r="F1901" s="4" t="s">
        <v>70</v>
      </c>
      <c r="H1901" s="4" t="s">
        <v>1741</v>
      </c>
      <c r="I1901" s="4" t="s">
        <v>10901</v>
      </c>
      <c r="J1901" s="6" t="s">
        <v>10902</v>
      </c>
      <c r="K1901" s="7" t="str">
        <f>HYPERLINK("https://drive.google.com/file/d/1-OeCjMEd9rD35rwdrUfR42q7cD8Q6IbL/view?usp=drivesdk","AHMAD MARZUKI, S.P.")</f>
        <v>AHMAD MARZUKI, S.P.</v>
      </c>
      <c r="L1901" s="4" t="s">
        <v>10903</v>
      </c>
    </row>
    <row r="1902">
      <c r="A1902" s="3">
        <v>44446.53528644676</v>
      </c>
      <c r="B1902" s="4" t="s">
        <v>10904</v>
      </c>
      <c r="C1902" s="4" t="s">
        <v>10905</v>
      </c>
      <c r="D1902" s="5" t="s">
        <v>10906</v>
      </c>
      <c r="E1902" s="4" t="s">
        <v>5</v>
      </c>
      <c r="F1902" s="4" t="s">
        <v>187</v>
      </c>
      <c r="H1902" s="4" t="s">
        <v>10907</v>
      </c>
      <c r="I1902" s="4" t="s">
        <v>10908</v>
      </c>
      <c r="J1902" s="6" t="s">
        <v>10909</v>
      </c>
      <c r="K1902" s="7" t="str">
        <f>HYPERLINK("https://drive.google.com/file/d/10kUKyVnWGHzaaIcJGwl9UY5UJZmcoiGT/view?usp=drivesdk","HARRIS")</f>
        <v>HARRIS</v>
      </c>
      <c r="L1902" s="4" t="s">
        <v>10910</v>
      </c>
    </row>
    <row r="1903">
      <c r="A1903" s="3">
        <v>44446.536286585644</v>
      </c>
      <c r="B1903" s="4" t="s">
        <v>6792</v>
      </c>
      <c r="C1903" s="4" t="s">
        <v>6793</v>
      </c>
      <c r="D1903" s="5" t="s">
        <v>6794</v>
      </c>
      <c r="E1903" s="4" t="s">
        <v>5</v>
      </c>
      <c r="F1903" s="4" t="s">
        <v>3237</v>
      </c>
      <c r="H1903" s="4" t="s">
        <v>3856</v>
      </c>
      <c r="I1903" s="4" t="s">
        <v>10911</v>
      </c>
      <c r="J1903" s="6" t="s">
        <v>10912</v>
      </c>
      <c r="K1903" s="7" t="str">
        <f>HYPERLINK("https://drive.google.com/file/d/1F-fSxuGWGyhRTTEhznNby1J5ubKI1OxV/view?usp=drivesdk","Hendra Yusran Siry")</f>
        <v>Hendra Yusran Siry</v>
      </c>
      <c r="L1903" s="4" t="s">
        <v>10910</v>
      </c>
    </row>
    <row r="1904">
      <c r="A1904" s="3">
        <v>44446.53756134259</v>
      </c>
      <c r="B1904" s="4" t="s">
        <v>10913</v>
      </c>
      <c r="C1904" s="4" t="s">
        <v>10914</v>
      </c>
      <c r="D1904" s="5" t="s">
        <v>10915</v>
      </c>
      <c r="E1904" s="4" t="s">
        <v>5</v>
      </c>
      <c r="F1904" s="4" t="s">
        <v>70</v>
      </c>
      <c r="H1904" s="4" t="s">
        <v>10916</v>
      </c>
      <c r="I1904" s="4" t="s">
        <v>10917</v>
      </c>
      <c r="J1904" s="6" t="s">
        <v>10918</v>
      </c>
      <c r="K1904" s="7" t="str">
        <f>HYPERLINK("https://drive.google.com/file/d/1Wkg_O23S7vOqxOAeYzM-uswjTWNUj-H3/view?usp=drivesdk","Dodo, SP")</f>
        <v>Dodo, SP</v>
      </c>
      <c r="L1904" s="4" t="s">
        <v>10919</v>
      </c>
    </row>
    <row r="1905">
      <c r="A1905" s="3">
        <v>44446.53823612268</v>
      </c>
      <c r="B1905" s="4" t="s">
        <v>3669</v>
      </c>
      <c r="C1905" s="4" t="s">
        <v>3670</v>
      </c>
      <c r="D1905" s="5" t="s">
        <v>3671</v>
      </c>
      <c r="E1905" s="4" t="s">
        <v>5</v>
      </c>
      <c r="F1905" s="4" t="s">
        <v>70</v>
      </c>
      <c r="H1905" s="4" t="s">
        <v>10920</v>
      </c>
      <c r="I1905" s="4" t="s">
        <v>10921</v>
      </c>
      <c r="J1905" s="6" t="s">
        <v>10922</v>
      </c>
      <c r="K1905" s="7" t="str">
        <f>HYPERLINK("https://drive.google.com/file/d/15HAthqKHc4iH5D35MsSbpqmfVRLWNyOv/view?usp=drivesdk","Syariful Anwary,SP")</f>
        <v>Syariful Anwary,SP</v>
      </c>
      <c r="L1905" s="4" t="s">
        <v>10923</v>
      </c>
    </row>
    <row r="1906">
      <c r="A1906" s="3">
        <v>44446.53940890046</v>
      </c>
      <c r="B1906" s="4" t="s">
        <v>10924</v>
      </c>
      <c r="C1906" s="4" t="s">
        <v>10925</v>
      </c>
      <c r="D1906" s="5" t="s">
        <v>10926</v>
      </c>
      <c r="E1906" s="4" t="s">
        <v>5</v>
      </c>
      <c r="F1906" s="4" t="s">
        <v>70</v>
      </c>
      <c r="H1906" s="4" t="s">
        <v>318</v>
      </c>
      <c r="I1906" s="4" t="s">
        <v>10927</v>
      </c>
      <c r="J1906" s="6" t="s">
        <v>10928</v>
      </c>
      <c r="K1906" s="7" t="str">
        <f>HYPERLINK("https://drive.google.com/file/d/1XQzuptxFRnHv0hdoJvtgInxnEEMUDeZF/view?usp=drivesdk","Sardi H. Mbani, SST")</f>
        <v>Sardi H. Mbani, SST</v>
      </c>
      <c r="L1906" s="4" t="s">
        <v>10929</v>
      </c>
    </row>
    <row r="1907">
      <c r="A1907" s="3">
        <v>44446.54170628473</v>
      </c>
      <c r="B1907" s="4" t="s">
        <v>10930</v>
      </c>
      <c r="C1907" s="4" t="s">
        <v>10931</v>
      </c>
      <c r="D1907" s="5" t="s">
        <v>10932</v>
      </c>
      <c r="E1907" s="4" t="s">
        <v>5</v>
      </c>
      <c r="F1907" s="4" t="s">
        <v>10933</v>
      </c>
      <c r="H1907" s="4" t="s">
        <v>48</v>
      </c>
      <c r="I1907" s="4" t="s">
        <v>10934</v>
      </c>
      <c r="J1907" s="6" t="s">
        <v>10935</v>
      </c>
      <c r="K1907" s="7" t="str">
        <f>HYPERLINK("https://drive.google.com/file/d/1-nEEygKF4BMW26sUuLTIhfLohmzQE399/view?usp=drivesdk","Ir. Usman")</f>
        <v>Ir. Usman</v>
      </c>
      <c r="L1907" s="4" t="s">
        <v>10936</v>
      </c>
    </row>
    <row r="1908">
      <c r="A1908" s="3">
        <v>44446.54378230324</v>
      </c>
      <c r="B1908" s="4" t="s">
        <v>10937</v>
      </c>
      <c r="C1908" s="4" t="s">
        <v>10938</v>
      </c>
      <c r="D1908" s="5" t="s">
        <v>10939</v>
      </c>
      <c r="E1908" s="4" t="s">
        <v>6</v>
      </c>
      <c r="G1908" s="4" t="s">
        <v>122</v>
      </c>
      <c r="H1908" s="4" t="s">
        <v>10940</v>
      </c>
      <c r="I1908" s="4" t="s">
        <v>10941</v>
      </c>
      <c r="J1908" s="6" t="s">
        <v>10942</v>
      </c>
      <c r="K1908" s="7" t="str">
        <f>HYPERLINK("https://drive.google.com/file/d/1x_ASI6l71mapkEspKN3fQFX_K9inJ-fX/view?usp=drivesdk","Nur Rizka Dalilah Hariman")</f>
        <v>Nur Rizka Dalilah Hariman</v>
      </c>
      <c r="L1908" s="4" t="s">
        <v>10943</v>
      </c>
    </row>
    <row r="1909">
      <c r="A1909" s="3">
        <v>44446.54726810185</v>
      </c>
      <c r="B1909" s="4" t="s">
        <v>10944</v>
      </c>
      <c r="C1909" s="4" t="s">
        <v>10945</v>
      </c>
      <c r="D1909" s="5" t="s">
        <v>10946</v>
      </c>
      <c r="E1909" s="4" t="s">
        <v>5</v>
      </c>
      <c r="F1909" s="4" t="s">
        <v>15</v>
      </c>
      <c r="H1909" s="4" t="s">
        <v>10947</v>
      </c>
      <c r="I1909" s="4" t="s">
        <v>10948</v>
      </c>
      <c r="J1909" s="6" t="s">
        <v>10949</v>
      </c>
      <c r="K1909" s="7" t="str">
        <f>HYPERLINK("https://drive.google.com/file/d/1iuJzJbl3H7CoRI-O0RZrhAeB4uk_bSS9/view?usp=drivesdk","Suwarno")</f>
        <v>Suwarno</v>
      </c>
      <c r="L1909" s="4" t="s">
        <v>10950</v>
      </c>
    </row>
    <row r="1910">
      <c r="A1910" s="3">
        <v>44446.549101944445</v>
      </c>
      <c r="B1910" s="4" t="s">
        <v>10951</v>
      </c>
      <c r="C1910" s="4" t="s">
        <v>10952</v>
      </c>
      <c r="D1910" s="5" t="s">
        <v>10953</v>
      </c>
      <c r="E1910" s="4" t="s">
        <v>6</v>
      </c>
      <c r="G1910" s="4" t="s">
        <v>92</v>
      </c>
      <c r="H1910" s="4" t="s">
        <v>1485</v>
      </c>
      <c r="I1910" s="4" t="s">
        <v>10954</v>
      </c>
      <c r="J1910" s="6" t="s">
        <v>10955</v>
      </c>
      <c r="K1910" s="7" t="str">
        <f>HYPERLINK("https://drive.google.com/file/d/1AplFR_AWClxCAbTBqQ0XutkweFVhiKS2/view?usp=drivesdk","USEP SUPENDI")</f>
        <v>USEP SUPENDI</v>
      </c>
      <c r="L1910" s="4" t="s">
        <v>10956</v>
      </c>
    </row>
    <row r="1911">
      <c r="A1911" s="3">
        <v>44446.55090869213</v>
      </c>
      <c r="B1911" s="4" t="s">
        <v>10957</v>
      </c>
      <c r="C1911" s="4" t="s">
        <v>10958</v>
      </c>
      <c r="D1911" s="5" t="s">
        <v>10959</v>
      </c>
      <c r="E1911" s="4" t="s">
        <v>5</v>
      </c>
      <c r="F1911" s="4" t="s">
        <v>70</v>
      </c>
      <c r="H1911" s="4" t="s">
        <v>2234</v>
      </c>
      <c r="I1911" s="4" t="s">
        <v>10960</v>
      </c>
      <c r="J1911" s="6" t="s">
        <v>10961</v>
      </c>
      <c r="K1911" s="7" t="str">
        <f>HYPERLINK("https://drive.google.com/file/d/1WqZcTz3GGttlwSF8TWPvkWecp_yWols4/view?usp=drivesdk","Lestari Mahanani")</f>
        <v>Lestari Mahanani</v>
      </c>
      <c r="L1911" s="4" t="s">
        <v>10962</v>
      </c>
    </row>
    <row r="1912">
      <c r="A1912" s="3">
        <v>44446.55222971065</v>
      </c>
      <c r="B1912" s="4" t="s">
        <v>10963</v>
      </c>
      <c r="C1912" s="4" t="s">
        <v>10964</v>
      </c>
      <c r="D1912" s="5" t="s">
        <v>10965</v>
      </c>
      <c r="E1912" s="4" t="s">
        <v>5</v>
      </c>
      <c r="F1912" s="4" t="s">
        <v>10966</v>
      </c>
      <c r="H1912" s="4" t="s">
        <v>1035</v>
      </c>
      <c r="I1912" s="4" t="s">
        <v>10967</v>
      </c>
      <c r="J1912" s="6" t="s">
        <v>10968</v>
      </c>
      <c r="K1912" s="7" t="str">
        <f>HYPERLINK("https://drive.google.com/file/d/1VlJkag0Dq7yNb1nHM-LF6jU8VihlH7Jd/view?usp=drivesdk","Tsarwah")</f>
        <v>Tsarwah</v>
      </c>
      <c r="L1912" s="4" t="s">
        <v>10962</v>
      </c>
    </row>
    <row r="1913">
      <c r="A1913" s="3">
        <v>44446.55251873843</v>
      </c>
      <c r="B1913" s="4" t="s">
        <v>10969</v>
      </c>
      <c r="C1913" s="4" t="s">
        <v>10970</v>
      </c>
      <c r="D1913" s="5" t="s">
        <v>10971</v>
      </c>
      <c r="E1913" s="4" t="s">
        <v>5</v>
      </c>
      <c r="F1913" s="4" t="s">
        <v>70</v>
      </c>
      <c r="H1913" s="4" t="s">
        <v>10972</v>
      </c>
      <c r="I1913" s="4" t="s">
        <v>10973</v>
      </c>
      <c r="J1913" s="6" t="s">
        <v>10974</v>
      </c>
      <c r="K1913" s="7" t="str">
        <f>HYPERLINK("https://drive.google.com/file/d/17kF1jC8wfHFxGu2UCJ-sRigstpm3-lnt/view?usp=drivesdk","Ir. SUPRIYONO")</f>
        <v>Ir. SUPRIYONO</v>
      </c>
      <c r="L1913" s="4" t="s">
        <v>10975</v>
      </c>
    </row>
    <row r="1914">
      <c r="A1914" s="3">
        <v>44446.55293348379</v>
      </c>
      <c r="B1914" s="4" t="s">
        <v>10976</v>
      </c>
      <c r="C1914" s="4" t="s">
        <v>6515</v>
      </c>
      <c r="D1914" s="5" t="s">
        <v>6516</v>
      </c>
      <c r="E1914" s="4" t="s">
        <v>6</v>
      </c>
      <c r="H1914" s="4" t="s">
        <v>1035</v>
      </c>
      <c r="I1914" s="4" t="s">
        <v>10977</v>
      </c>
      <c r="J1914" s="6" t="s">
        <v>10978</v>
      </c>
      <c r="K1914" s="7" t="str">
        <f>HYPERLINK("https://drive.google.com/file/d/1uUzy54wt99ae6aEuLKNWoEKvncBmjnUy/view?usp=drivesdk","ERLISA BA")</f>
        <v>ERLISA BA</v>
      </c>
      <c r="L1914" s="4" t="s">
        <v>10975</v>
      </c>
    </row>
    <row r="1915">
      <c r="A1915" s="3">
        <v>44446.55329708333</v>
      </c>
      <c r="B1915" s="4" t="s">
        <v>10979</v>
      </c>
      <c r="C1915" s="4" t="s">
        <v>10980</v>
      </c>
      <c r="D1915" s="5" t="s">
        <v>10981</v>
      </c>
      <c r="E1915" s="4" t="s">
        <v>5</v>
      </c>
      <c r="F1915" s="4" t="s">
        <v>70</v>
      </c>
      <c r="I1915" s="4" t="s">
        <v>10982</v>
      </c>
      <c r="J1915" s="6" t="s">
        <v>10983</v>
      </c>
      <c r="K1915" s="7" t="str">
        <f>HYPERLINK("https://drive.google.com/file/d/1cDp3zSzM3zuuQH-SrbSLcDvo0raUYlRJ/view?usp=drivesdk","Mujahid Hasyim Asyari")</f>
        <v>Mujahid Hasyim Asyari</v>
      </c>
      <c r="L1915" s="4" t="s">
        <v>10984</v>
      </c>
    </row>
    <row r="1916">
      <c r="A1916" s="3">
        <v>44446.55389760417</v>
      </c>
      <c r="B1916" s="4" t="s">
        <v>10985</v>
      </c>
      <c r="C1916" s="4" t="s">
        <v>10986</v>
      </c>
      <c r="D1916" s="5" t="s">
        <v>10987</v>
      </c>
      <c r="E1916" s="4" t="s">
        <v>5</v>
      </c>
      <c r="F1916" s="4" t="s">
        <v>70</v>
      </c>
      <c r="H1916" s="4" t="s">
        <v>10988</v>
      </c>
      <c r="I1916" s="4" t="s">
        <v>10989</v>
      </c>
      <c r="J1916" s="6" t="s">
        <v>10990</v>
      </c>
      <c r="K1916" s="7" t="str">
        <f>HYPERLINK("https://drive.google.com/file/d/1M_yS_jAnl-DvFgOQ13LBZ6zR0YML0hJE/view?usp=drivesdk","Jumiati,A.Md")</f>
        <v>Jumiati,A.Md</v>
      </c>
      <c r="L1916" s="4" t="s">
        <v>10984</v>
      </c>
    </row>
    <row r="1917">
      <c r="A1917" s="3">
        <v>44446.55395403935</v>
      </c>
      <c r="B1917" s="4" t="s">
        <v>4705</v>
      </c>
      <c r="C1917" s="4" t="s">
        <v>4706</v>
      </c>
      <c r="D1917" s="5" t="s">
        <v>4707</v>
      </c>
      <c r="E1917" s="4" t="s">
        <v>6</v>
      </c>
      <c r="F1917" s="4" t="s">
        <v>122</v>
      </c>
      <c r="G1917" s="4" t="s">
        <v>122</v>
      </c>
      <c r="H1917" s="4" t="s">
        <v>10991</v>
      </c>
      <c r="I1917" s="4" t="s">
        <v>10992</v>
      </c>
      <c r="J1917" s="6" t="s">
        <v>10993</v>
      </c>
      <c r="K1917" s="7" t="str">
        <f>HYPERLINK("https://drive.google.com/file/d/1ahWnm0hyr9eFkC8zzfXZoNd3lnlD9k0O/view?usp=drivesdk","Habiburrahman")</f>
        <v>Habiburrahman</v>
      </c>
      <c r="L1917" s="4" t="s">
        <v>10984</v>
      </c>
    </row>
    <row r="1918">
      <c r="A1918" s="3">
        <v>44446.558029872685</v>
      </c>
      <c r="B1918" s="4" t="s">
        <v>10994</v>
      </c>
      <c r="C1918" s="4" t="s">
        <v>10995</v>
      </c>
      <c r="D1918" s="5" t="s">
        <v>10996</v>
      </c>
      <c r="E1918" s="4" t="s">
        <v>5</v>
      </c>
      <c r="F1918" s="4" t="s">
        <v>70</v>
      </c>
      <c r="H1918" s="4" t="s">
        <v>1035</v>
      </c>
      <c r="I1918" s="4" t="s">
        <v>10997</v>
      </c>
      <c r="J1918" s="6" t="s">
        <v>10998</v>
      </c>
      <c r="K1918" s="7" t="str">
        <f>HYPERLINK("https://drive.google.com/file/d/1qVOa3uSoN0Jmvd7KrE6DdqUZt7x-3qDn/view?usp=drivesdk","ABDUL WAHID")</f>
        <v>ABDUL WAHID</v>
      </c>
      <c r="L1918" s="8" t="s">
        <v>10999</v>
      </c>
    </row>
    <row r="1919">
      <c r="A1919" s="3">
        <v>44446.558875937495</v>
      </c>
      <c r="B1919" s="4" t="s">
        <v>11000</v>
      </c>
      <c r="C1919" s="4" t="s">
        <v>11001</v>
      </c>
      <c r="D1919" s="5" t="s">
        <v>11002</v>
      </c>
      <c r="E1919" s="4" t="s">
        <v>5</v>
      </c>
      <c r="F1919" s="4" t="s">
        <v>70</v>
      </c>
      <c r="H1919" s="4" t="s">
        <v>731</v>
      </c>
      <c r="I1919" s="4" t="s">
        <v>11003</v>
      </c>
      <c r="J1919" s="6" t="s">
        <v>11004</v>
      </c>
      <c r="K1919" s="7" t="str">
        <f>HYPERLINK("https://drive.google.com/file/d/16PE8eXTRtN3xHVVsreVXntecBz2F4U4K/view?usp=drivesdk","AFWAN,S.P")</f>
        <v>AFWAN,S.P</v>
      </c>
      <c r="L1919" s="8" t="s">
        <v>11005</v>
      </c>
    </row>
    <row r="1920">
      <c r="A1920" s="3">
        <v>44446.55942910879</v>
      </c>
      <c r="B1920" s="4" t="s">
        <v>11006</v>
      </c>
      <c r="C1920" s="4" t="s">
        <v>11007</v>
      </c>
      <c r="D1920" s="5" t="s">
        <v>11008</v>
      </c>
      <c r="E1920" s="4" t="s">
        <v>5</v>
      </c>
      <c r="F1920" s="4" t="s">
        <v>70</v>
      </c>
      <c r="H1920" s="4" t="s">
        <v>731</v>
      </c>
      <c r="I1920" s="4" t="s">
        <v>11009</v>
      </c>
      <c r="J1920" s="6" t="s">
        <v>11010</v>
      </c>
      <c r="K1920" s="7" t="str">
        <f>HYPERLINK("https://drive.google.com/file/d/1LbtIqCTeizDpRvXHzcgwDPVOzUcaOzYz/view?usp=drivesdk","ARMY KHURNIATI WULANJARI")</f>
        <v>ARMY KHURNIATI WULANJARI</v>
      </c>
      <c r="L1920" s="8" t="s">
        <v>11011</v>
      </c>
    </row>
    <row r="1921">
      <c r="A1921" s="3">
        <v>44446.56013189815</v>
      </c>
      <c r="B1921" s="4" t="s">
        <v>11012</v>
      </c>
      <c r="C1921" s="4" t="s">
        <v>11013</v>
      </c>
      <c r="D1921" s="5" t="s">
        <v>11014</v>
      </c>
      <c r="E1921" s="4" t="s">
        <v>5</v>
      </c>
      <c r="F1921" s="4" t="s">
        <v>70</v>
      </c>
      <c r="H1921" s="4" t="s">
        <v>731</v>
      </c>
      <c r="I1921" s="4" t="s">
        <v>11015</v>
      </c>
      <c r="J1921" s="6" t="s">
        <v>11016</v>
      </c>
      <c r="K1921" s="7" t="str">
        <f>HYPERLINK("https://drive.google.com/file/d/1gsYW3PHpVG2vJo2DVjDZUyiILdDwzhAO/view?usp=drivesdk","KARTIKA IKAWATI")</f>
        <v>KARTIKA IKAWATI</v>
      </c>
      <c r="L1921" s="8" t="s">
        <v>11011</v>
      </c>
    </row>
    <row r="1922">
      <c r="A1922" s="3">
        <v>44446.560646412036</v>
      </c>
      <c r="B1922" s="4" t="s">
        <v>11017</v>
      </c>
      <c r="C1922" s="4" t="s">
        <v>11018</v>
      </c>
      <c r="D1922" s="5" t="s">
        <v>11019</v>
      </c>
      <c r="E1922" s="4" t="s">
        <v>5</v>
      </c>
      <c r="F1922" s="4" t="s">
        <v>70</v>
      </c>
      <c r="H1922" s="4" t="s">
        <v>731</v>
      </c>
      <c r="I1922" s="4" t="s">
        <v>11020</v>
      </c>
      <c r="J1922" s="6" t="s">
        <v>11021</v>
      </c>
      <c r="K1922" s="7" t="str">
        <f>HYPERLINK("https://drive.google.com/file/d/1_UW2A6Fo-2cbAMwFbH_E3O14k4AacSDq/view?usp=drivesdk","RUSWANDI")</f>
        <v>RUSWANDI</v>
      </c>
      <c r="L1922" s="8" t="s">
        <v>11022</v>
      </c>
    </row>
    <row r="1923">
      <c r="A1923" s="3">
        <v>44446.56267716435</v>
      </c>
      <c r="B1923" s="4" t="s">
        <v>11023</v>
      </c>
      <c r="C1923" s="4" t="s">
        <v>11024</v>
      </c>
      <c r="D1923" s="5" t="s">
        <v>11025</v>
      </c>
      <c r="E1923" s="4" t="s">
        <v>6</v>
      </c>
      <c r="F1923" s="4" t="s">
        <v>55</v>
      </c>
      <c r="G1923" s="4" t="s">
        <v>55</v>
      </c>
      <c r="H1923" s="4" t="s">
        <v>11026</v>
      </c>
      <c r="I1923" s="4" t="s">
        <v>11027</v>
      </c>
      <c r="J1923" s="6" t="s">
        <v>11028</v>
      </c>
      <c r="K1923" s="7" t="str">
        <f>HYPERLINK("https://drive.google.com/file/d/1q7XGFuz9BsKd1cP_P9IUWHQvSwQs4Z2B/view?usp=drivesdk","Fitra Syawal Harahap, SP.,M.Agr")</f>
        <v>Fitra Syawal Harahap, SP.,M.Agr</v>
      </c>
      <c r="L1923" s="8" t="s">
        <v>11022</v>
      </c>
    </row>
    <row r="1924">
      <c r="A1924" s="3">
        <v>44446.56384912037</v>
      </c>
      <c r="B1924" s="4" t="s">
        <v>11029</v>
      </c>
      <c r="C1924" s="4" t="s">
        <v>11030</v>
      </c>
      <c r="D1924" s="5" t="s">
        <v>11031</v>
      </c>
      <c r="E1924" s="4" t="s">
        <v>6</v>
      </c>
      <c r="G1924" s="4" t="s">
        <v>1673</v>
      </c>
      <c r="H1924" s="4" t="s">
        <v>11032</v>
      </c>
      <c r="I1924" s="4" t="s">
        <v>11033</v>
      </c>
      <c r="J1924" s="6" t="s">
        <v>11034</v>
      </c>
      <c r="K1924" s="7" t="str">
        <f>HYPERLINK("https://drive.google.com/file/d/1enkgso500iKtHwCZAfamauBjIkJ9cb9c/view?usp=drivesdk","ILHAM,S.P")</f>
        <v>ILHAM,S.P</v>
      </c>
      <c r="L1924" s="8" t="s">
        <v>11035</v>
      </c>
    </row>
    <row r="1925">
      <c r="A1925" s="3">
        <v>44446.56680561343</v>
      </c>
      <c r="B1925" s="4" t="s">
        <v>11036</v>
      </c>
      <c r="C1925" s="4" t="s">
        <v>11037</v>
      </c>
      <c r="D1925" s="5" t="s">
        <v>11038</v>
      </c>
      <c r="E1925" s="4" t="s">
        <v>5</v>
      </c>
      <c r="F1925" s="4" t="s">
        <v>70</v>
      </c>
      <c r="H1925" s="4" t="s">
        <v>11039</v>
      </c>
      <c r="I1925" s="4" t="s">
        <v>11040</v>
      </c>
      <c r="J1925" s="6" t="s">
        <v>11041</v>
      </c>
      <c r="K1925" s="7" t="str">
        <f>HYPERLINK("https://drive.google.com/file/d/1knsWWppDj4X7HwzGW4ssNdFBrCclfeMz/view?usp=drivesdk","WAWAN GUNAWAN")</f>
        <v>WAWAN GUNAWAN</v>
      </c>
      <c r="L1925" s="8" t="s">
        <v>11042</v>
      </c>
    </row>
    <row r="1926">
      <c r="A1926" s="3">
        <v>44446.56771423611</v>
      </c>
      <c r="B1926" s="4" t="s">
        <v>11043</v>
      </c>
      <c r="C1926" s="4" t="s">
        <v>11044</v>
      </c>
      <c r="D1926" s="5" t="s">
        <v>11045</v>
      </c>
      <c r="E1926" s="4" t="s">
        <v>5</v>
      </c>
      <c r="F1926" s="4" t="s">
        <v>187</v>
      </c>
      <c r="H1926" s="4" t="s">
        <v>11046</v>
      </c>
      <c r="I1926" s="4" t="s">
        <v>11047</v>
      </c>
      <c r="J1926" s="6" t="s">
        <v>11048</v>
      </c>
      <c r="K1926" s="7" t="str">
        <f>HYPERLINK("https://drive.google.com/file/d/1lym9H9rxT4K6BISOR4wOfujw-0NqBIKI/view?usp=drivesdk","Shinta Citra Kusuma, S.P.")</f>
        <v>Shinta Citra Kusuma, S.P.</v>
      </c>
      <c r="L1926" s="8" t="s">
        <v>11042</v>
      </c>
    </row>
    <row r="1927">
      <c r="A1927" s="3">
        <v>44446.56803930555</v>
      </c>
      <c r="B1927" s="4" t="s">
        <v>11049</v>
      </c>
      <c r="C1927" s="4" t="s">
        <v>11050</v>
      </c>
      <c r="D1927" s="5" t="s">
        <v>11051</v>
      </c>
      <c r="E1927" s="4" t="s">
        <v>6</v>
      </c>
      <c r="G1927" s="4" t="s">
        <v>282</v>
      </c>
      <c r="H1927" s="4" t="s">
        <v>11052</v>
      </c>
      <c r="I1927" s="4" t="s">
        <v>11053</v>
      </c>
      <c r="J1927" s="6" t="s">
        <v>11054</v>
      </c>
      <c r="K1927" s="7" t="str">
        <f>HYPERLINK("https://drive.google.com/file/d/1qDthGfJb-p0cNBfy-GcRmqfImXHyHhyW/view?usp=drivesdk","Yanuansyah Arysontama, S.P")</f>
        <v>Yanuansyah Arysontama, S.P</v>
      </c>
      <c r="L1927" s="8" t="s">
        <v>11042</v>
      </c>
    </row>
    <row r="1928">
      <c r="A1928" s="3">
        <v>44446.5691659375</v>
      </c>
      <c r="B1928" s="4" t="s">
        <v>11055</v>
      </c>
      <c r="C1928" s="4" t="s">
        <v>11056</v>
      </c>
      <c r="D1928" s="5" t="s">
        <v>11057</v>
      </c>
      <c r="E1928" s="4" t="s">
        <v>5</v>
      </c>
      <c r="F1928" s="4" t="s">
        <v>70</v>
      </c>
      <c r="H1928" s="4" t="s">
        <v>318</v>
      </c>
      <c r="I1928" s="4" t="s">
        <v>11058</v>
      </c>
      <c r="J1928" s="6" t="s">
        <v>11059</v>
      </c>
      <c r="K1928" s="7" t="str">
        <f>HYPERLINK("https://drive.google.com/file/d/1UNFy2buKaS91p6JQ1HQLYXJJPaIQ-4AF/view?usp=drivesdk","Lalu Marzuki,SP")</f>
        <v>Lalu Marzuki,SP</v>
      </c>
      <c r="L1928" s="8" t="s">
        <v>11060</v>
      </c>
    </row>
    <row r="1929">
      <c r="A1929" s="3">
        <v>44446.570003298606</v>
      </c>
      <c r="B1929" s="4" t="s">
        <v>11061</v>
      </c>
      <c r="C1929" s="4" t="s">
        <v>11062</v>
      </c>
      <c r="D1929" s="5" t="s">
        <v>11063</v>
      </c>
      <c r="E1929" s="4" t="s">
        <v>5</v>
      </c>
      <c r="F1929" s="4" t="s">
        <v>70</v>
      </c>
      <c r="H1929" s="4" t="s">
        <v>5105</v>
      </c>
      <c r="I1929" s="4" t="s">
        <v>11064</v>
      </c>
      <c r="J1929" s="6" t="s">
        <v>11065</v>
      </c>
      <c r="K1929" s="7" t="str">
        <f>HYPERLINK("https://drive.google.com/file/d/1evlSbzZkdcQElYuWVAAKtY7tey5GUbHX/view?usp=drivesdk","ANDI ARIS MUHIDIN, S.P.")</f>
        <v>ANDI ARIS MUHIDIN, S.P.</v>
      </c>
      <c r="L1929" s="8" t="s">
        <v>11066</v>
      </c>
    </row>
    <row r="1930">
      <c r="A1930" s="3">
        <v>44446.57021984954</v>
      </c>
      <c r="B1930" s="4" t="s">
        <v>11067</v>
      </c>
      <c r="C1930" s="4" t="s">
        <v>11068</v>
      </c>
      <c r="D1930" s="5" t="s">
        <v>11069</v>
      </c>
      <c r="E1930" s="4" t="s">
        <v>5</v>
      </c>
      <c r="F1930" s="4" t="s">
        <v>187</v>
      </c>
      <c r="H1930" s="4" t="s">
        <v>11070</v>
      </c>
      <c r="I1930" s="4" t="s">
        <v>11071</v>
      </c>
      <c r="J1930" s="6" t="s">
        <v>11072</v>
      </c>
      <c r="K1930" s="7" t="str">
        <f>HYPERLINK("https://drive.google.com/file/d/1Kg1faL4OcQDGdg1Ar3mGpkwezQ7usdDE/view?usp=drivesdk","SURIYANTO")</f>
        <v>SURIYANTO</v>
      </c>
      <c r="L1930" s="8" t="s">
        <v>11066</v>
      </c>
    </row>
    <row r="1931">
      <c r="A1931" s="3">
        <v>44446.57114354167</v>
      </c>
      <c r="B1931" s="4" t="s">
        <v>11073</v>
      </c>
      <c r="C1931" s="4" t="s">
        <v>11074</v>
      </c>
      <c r="D1931" s="5" t="s">
        <v>11075</v>
      </c>
      <c r="E1931" s="4" t="s">
        <v>5</v>
      </c>
      <c r="F1931" s="4" t="s">
        <v>187</v>
      </c>
      <c r="H1931" s="4" t="s">
        <v>11070</v>
      </c>
      <c r="I1931" s="4" t="s">
        <v>11076</v>
      </c>
      <c r="J1931" s="6" t="s">
        <v>11077</v>
      </c>
      <c r="K1931" s="7" t="str">
        <f>HYPERLINK("https://drive.google.com/file/d/1cnl1FKmlsr2mCdybQBf9h6BSOphZnI4P/view?usp=drivesdk","MATKASAN, SP")</f>
        <v>MATKASAN, SP</v>
      </c>
      <c r="L1931" s="8" t="s">
        <v>11078</v>
      </c>
    </row>
    <row r="1932">
      <c r="A1932" s="3">
        <v>44446.571246782405</v>
      </c>
      <c r="B1932" s="4" t="s">
        <v>11079</v>
      </c>
      <c r="C1932" s="4" t="s">
        <v>11080</v>
      </c>
      <c r="D1932" s="5" t="s">
        <v>11081</v>
      </c>
      <c r="E1932" s="4" t="s">
        <v>6</v>
      </c>
      <c r="G1932" s="4" t="s">
        <v>122</v>
      </c>
      <c r="H1932" s="4" t="s">
        <v>222</v>
      </c>
    </row>
    <row r="1933">
      <c r="A1933" s="3">
        <v>44446.5713699537</v>
      </c>
      <c r="B1933" s="4" t="s">
        <v>11082</v>
      </c>
      <c r="C1933" s="4" t="s">
        <v>11083</v>
      </c>
      <c r="D1933" s="5" t="s">
        <v>11084</v>
      </c>
      <c r="E1933" s="4" t="s">
        <v>5</v>
      </c>
      <c r="F1933" s="4" t="s">
        <v>70</v>
      </c>
      <c r="H1933" s="4" t="s">
        <v>11085</v>
      </c>
    </row>
  </sheetData>
  <hyperlinks>
    <hyperlink r:id="rId1" ref="J2"/>
    <hyperlink r:id="rId2" ref="J3"/>
    <hyperlink r:id="rId3" ref="J4"/>
    <hyperlink r:id="rId4" ref="J5"/>
    <hyperlink r:id="rId5" ref="J6"/>
    <hyperlink r:id="rId6" ref="J7"/>
    <hyperlink r:id="rId7" ref="J8"/>
    <hyperlink r:id="rId8" ref="J9"/>
    <hyperlink r:id="rId9" ref="J10"/>
    <hyperlink r:id="rId10" ref="J11"/>
    <hyperlink r:id="rId11" ref="J12"/>
    <hyperlink r:id="rId12" ref="J13"/>
    <hyperlink r:id="rId13" ref="J14"/>
    <hyperlink r:id="rId14" ref="J15"/>
    <hyperlink r:id="rId15" ref="J16"/>
    <hyperlink r:id="rId16" ref="J17"/>
    <hyperlink r:id="rId17" ref="J18"/>
    <hyperlink r:id="rId18" ref="J19"/>
    <hyperlink r:id="rId19" ref="J20"/>
    <hyperlink r:id="rId20" ref="J21"/>
    <hyperlink r:id="rId21" ref="J22"/>
    <hyperlink r:id="rId22" ref="J23"/>
    <hyperlink r:id="rId23" ref="J24"/>
    <hyperlink r:id="rId24" ref="J25"/>
    <hyperlink r:id="rId25" ref="J26"/>
    <hyperlink r:id="rId26" ref="J27"/>
    <hyperlink r:id="rId27" ref="J28"/>
    <hyperlink r:id="rId28" ref="J29"/>
    <hyperlink r:id="rId29" ref="J30"/>
    <hyperlink r:id="rId30" ref="J31"/>
    <hyperlink r:id="rId31" ref="J32"/>
    <hyperlink r:id="rId32" ref="J33"/>
    <hyperlink r:id="rId33" ref="J34"/>
    <hyperlink r:id="rId34" ref="J35"/>
    <hyperlink r:id="rId35" ref="J36"/>
    <hyperlink r:id="rId36" ref="J37"/>
    <hyperlink r:id="rId37" ref="J38"/>
    <hyperlink r:id="rId38" ref="J39"/>
    <hyperlink r:id="rId39" ref="J40"/>
    <hyperlink r:id="rId40" ref="J41"/>
    <hyperlink r:id="rId41" ref="J42"/>
    <hyperlink r:id="rId42" ref="J43"/>
    <hyperlink r:id="rId43" ref="B44"/>
    <hyperlink r:id="rId44" ref="J44"/>
    <hyperlink r:id="rId45" ref="J45"/>
    <hyperlink r:id="rId46" ref="J46"/>
    <hyperlink r:id="rId47" ref="J47"/>
    <hyperlink r:id="rId48" ref="J48"/>
    <hyperlink r:id="rId49" ref="J49"/>
    <hyperlink r:id="rId50" ref="J50"/>
    <hyperlink r:id="rId51" ref="J51"/>
    <hyperlink r:id="rId52" ref="J52"/>
    <hyperlink r:id="rId53" ref="J53"/>
    <hyperlink r:id="rId54" ref="J54"/>
    <hyperlink r:id="rId55" ref="J55"/>
    <hyperlink r:id="rId56" ref="J56"/>
    <hyperlink r:id="rId57" ref="J57"/>
    <hyperlink r:id="rId58" ref="J58"/>
    <hyperlink r:id="rId59" ref="J59"/>
    <hyperlink r:id="rId60" ref="J60"/>
    <hyperlink r:id="rId61" ref="J61"/>
    <hyperlink r:id="rId62" ref="J62"/>
    <hyperlink r:id="rId63" ref="J63"/>
    <hyperlink r:id="rId64" ref="J64"/>
    <hyperlink r:id="rId65" ref="J65"/>
    <hyperlink r:id="rId66" ref="J66"/>
    <hyperlink r:id="rId67" ref="J67"/>
    <hyperlink r:id="rId68" ref="J68"/>
    <hyperlink r:id="rId69" ref="J69"/>
    <hyperlink r:id="rId70" ref="J70"/>
    <hyperlink r:id="rId71" ref="J71"/>
    <hyperlink r:id="rId72" ref="J72"/>
    <hyperlink r:id="rId73" ref="J73"/>
    <hyperlink r:id="rId74" ref="J74"/>
    <hyperlink r:id="rId75" ref="J75"/>
    <hyperlink r:id="rId76" ref="J76"/>
    <hyperlink r:id="rId77" ref="J77"/>
    <hyperlink r:id="rId78" ref="J78"/>
    <hyperlink r:id="rId79" ref="J79"/>
    <hyperlink r:id="rId80" ref="J80"/>
    <hyperlink r:id="rId81" ref="J81"/>
    <hyperlink r:id="rId82" ref="J82"/>
    <hyperlink r:id="rId83" ref="J83"/>
    <hyperlink r:id="rId84" ref="J84"/>
    <hyperlink r:id="rId85" ref="J85"/>
    <hyperlink r:id="rId86" ref="J86"/>
    <hyperlink r:id="rId87" ref="J87"/>
    <hyperlink r:id="rId88" ref="J88"/>
    <hyperlink r:id="rId89" ref="J89"/>
    <hyperlink r:id="rId90" ref="J90"/>
    <hyperlink r:id="rId91" ref="J91"/>
    <hyperlink r:id="rId92" ref="J92"/>
    <hyperlink r:id="rId93" ref="J93"/>
    <hyperlink r:id="rId94" ref="J94"/>
    <hyperlink r:id="rId95" ref="J95"/>
    <hyperlink r:id="rId96" ref="J96"/>
    <hyperlink r:id="rId97" ref="J97"/>
    <hyperlink r:id="rId98" ref="J98"/>
    <hyperlink r:id="rId99" ref="J99"/>
    <hyperlink r:id="rId100" ref="J100"/>
    <hyperlink r:id="rId101" ref="J101"/>
    <hyperlink r:id="rId102" ref="J102"/>
    <hyperlink r:id="rId103" ref="J103"/>
    <hyperlink r:id="rId104" ref="J104"/>
    <hyperlink r:id="rId105" ref="J105"/>
    <hyperlink r:id="rId106" ref="J106"/>
    <hyperlink r:id="rId107" ref="J107"/>
    <hyperlink r:id="rId108" ref="J108"/>
    <hyperlink r:id="rId109" ref="J109"/>
    <hyperlink r:id="rId110" ref="J110"/>
    <hyperlink r:id="rId111" ref="J111"/>
    <hyperlink r:id="rId112" ref="J112"/>
    <hyperlink r:id="rId113" ref="J113"/>
    <hyperlink r:id="rId114" ref="J114"/>
    <hyperlink r:id="rId115" ref="J115"/>
    <hyperlink r:id="rId116" ref="J116"/>
    <hyperlink r:id="rId117" ref="J117"/>
    <hyperlink r:id="rId118" ref="J118"/>
    <hyperlink r:id="rId119" ref="J119"/>
    <hyperlink r:id="rId120" ref="J120"/>
    <hyperlink r:id="rId121" ref="J121"/>
    <hyperlink r:id="rId122" ref="J122"/>
    <hyperlink r:id="rId123" ref="J123"/>
    <hyperlink r:id="rId124" ref="J124"/>
    <hyperlink r:id="rId125" ref="J125"/>
    <hyperlink r:id="rId126" ref="J126"/>
    <hyperlink r:id="rId127" ref="J127"/>
    <hyperlink r:id="rId128" ref="J128"/>
    <hyperlink r:id="rId129" ref="J129"/>
    <hyperlink r:id="rId130" ref="J130"/>
    <hyperlink r:id="rId131" ref="J131"/>
    <hyperlink r:id="rId132" ref="J132"/>
    <hyperlink r:id="rId133" ref="J133"/>
    <hyperlink r:id="rId134" ref="J134"/>
    <hyperlink r:id="rId135" ref="J135"/>
    <hyperlink r:id="rId136" ref="J136"/>
    <hyperlink r:id="rId137" ref="J137"/>
    <hyperlink r:id="rId138" ref="J138"/>
    <hyperlink r:id="rId139" ref="J139"/>
    <hyperlink r:id="rId140" ref="J140"/>
    <hyperlink r:id="rId141" ref="J141"/>
    <hyperlink r:id="rId142" ref="J142"/>
    <hyperlink r:id="rId143" ref="J143"/>
    <hyperlink r:id="rId144" ref="J144"/>
    <hyperlink r:id="rId145" ref="J145"/>
    <hyperlink r:id="rId146" ref="J146"/>
    <hyperlink r:id="rId147" ref="J147"/>
    <hyperlink r:id="rId148" ref="J148"/>
    <hyperlink r:id="rId149" ref="J149"/>
    <hyperlink r:id="rId150" ref="J150"/>
    <hyperlink r:id="rId151" ref="J151"/>
    <hyperlink r:id="rId152" ref="J152"/>
    <hyperlink r:id="rId153" ref="J153"/>
    <hyperlink r:id="rId154" ref="J154"/>
    <hyperlink r:id="rId155" ref="J155"/>
    <hyperlink r:id="rId156" ref="J156"/>
    <hyperlink r:id="rId157" ref="J157"/>
    <hyperlink r:id="rId158" ref="J158"/>
    <hyperlink r:id="rId159" ref="J159"/>
    <hyperlink r:id="rId160" ref="J160"/>
    <hyperlink r:id="rId161" ref="J161"/>
    <hyperlink r:id="rId162" ref="J162"/>
    <hyperlink r:id="rId163" ref="J163"/>
    <hyperlink r:id="rId164" ref="J164"/>
    <hyperlink r:id="rId165" ref="J165"/>
    <hyperlink r:id="rId166" ref="J166"/>
    <hyperlink r:id="rId167" ref="J167"/>
    <hyperlink r:id="rId168" ref="J168"/>
    <hyperlink r:id="rId169" ref="J169"/>
    <hyperlink r:id="rId170" ref="J170"/>
    <hyperlink r:id="rId171" ref="J171"/>
    <hyperlink r:id="rId172" ref="J172"/>
    <hyperlink r:id="rId173" ref="C173"/>
    <hyperlink r:id="rId174" ref="J173"/>
    <hyperlink r:id="rId175" ref="J174"/>
    <hyperlink r:id="rId176" ref="J175"/>
    <hyperlink r:id="rId177" ref="J176"/>
    <hyperlink r:id="rId178" ref="J177"/>
    <hyperlink r:id="rId179" ref="J178"/>
    <hyperlink r:id="rId180" ref="J179"/>
    <hyperlink r:id="rId181" ref="J180"/>
    <hyperlink r:id="rId182" ref="J181"/>
    <hyperlink r:id="rId183" ref="J182"/>
    <hyperlink r:id="rId184" ref="J183"/>
    <hyperlink r:id="rId185" ref="J184"/>
    <hyperlink r:id="rId186" ref="J185"/>
    <hyperlink r:id="rId187" ref="J186"/>
    <hyperlink r:id="rId188" ref="J187"/>
    <hyperlink r:id="rId189" ref="J188"/>
    <hyperlink r:id="rId190" ref="J189"/>
    <hyperlink r:id="rId191" ref="J190"/>
    <hyperlink r:id="rId192" ref="J191"/>
    <hyperlink r:id="rId193" ref="J192"/>
    <hyperlink r:id="rId194" ref="J193"/>
    <hyperlink r:id="rId195" ref="J194"/>
    <hyperlink r:id="rId196" ref="J195"/>
    <hyperlink r:id="rId197" ref="J196"/>
    <hyperlink r:id="rId198" ref="J197"/>
    <hyperlink r:id="rId199" ref="J198"/>
    <hyperlink r:id="rId200" ref="J199"/>
    <hyperlink r:id="rId201" ref="J200"/>
    <hyperlink r:id="rId202" ref="J201"/>
    <hyperlink r:id="rId203" ref="J202"/>
    <hyperlink r:id="rId204" ref="J203"/>
    <hyperlink r:id="rId205" ref="J204"/>
    <hyperlink r:id="rId206" ref="J205"/>
    <hyperlink r:id="rId207" ref="J206"/>
    <hyperlink r:id="rId208" ref="J207"/>
    <hyperlink r:id="rId209" ref="J208"/>
    <hyperlink r:id="rId210" ref="J209"/>
    <hyperlink r:id="rId211" ref="J210"/>
    <hyperlink r:id="rId212" ref="J211"/>
    <hyperlink r:id="rId213" ref="J212"/>
    <hyperlink r:id="rId214" ref="J213"/>
    <hyperlink r:id="rId215" ref="J214"/>
    <hyperlink r:id="rId216" ref="J215"/>
    <hyperlink r:id="rId217" ref="J216"/>
    <hyperlink r:id="rId218" ref="J217"/>
    <hyperlink r:id="rId219" ref="J218"/>
    <hyperlink r:id="rId220" ref="J219"/>
    <hyperlink r:id="rId221" ref="J220"/>
    <hyperlink r:id="rId222" ref="J221"/>
    <hyperlink r:id="rId223" ref="J222"/>
    <hyperlink r:id="rId224" ref="J223"/>
    <hyperlink r:id="rId225" ref="J224"/>
    <hyperlink r:id="rId226" ref="J225"/>
    <hyperlink r:id="rId227" ref="J226"/>
    <hyperlink r:id="rId228" ref="J227"/>
    <hyperlink r:id="rId229" ref="J228"/>
    <hyperlink r:id="rId230" ref="J229"/>
    <hyperlink r:id="rId231" ref="J230"/>
    <hyperlink r:id="rId232" ref="J231"/>
    <hyperlink r:id="rId233" ref="J232"/>
    <hyperlink r:id="rId234" ref="J233"/>
    <hyperlink r:id="rId235" ref="J234"/>
    <hyperlink r:id="rId236" ref="J235"/>
    <hyperlink r:id="rId237" ref="J236"/>
    <hyperlink r:id="rId238" ref="J237"/>
    <hyperlink r:id="rId239" ref="J238"/>
    <hyperlink r:id="rId240" ref="J239"/>
    <hyperlink r:id="rId241" ref="J240"/>
    <hyperlink r:id="rId242" ref="J241"/>
    <hyperlink r:id="rId243" ref="J242"/>
    <hyperlink r:id="rId244" ref="J243"/>
    <hyperlink r:id="rId245" ref="J244"/>
    <hyperlink r:id="rId246" ref="J245"/>
    <hyperlink r:id="rId247" ref="J246"/>
    <hyperlink r:id="rId248" ref="J247"/>
    <hyperlink r:id="rId249" ref="J248"/>
    <hyperlink r:id="rId250" ref="J249"/>
    <hyperlink r:id="rId251" ref="J250"/>
    <hyperlink r:id="rId252" ref="J251"/>
    <hyperlink r:id="rId253" ref="J252"/>
    <hyperlink r:id="rId254" ref="J253"/>
    <hyperlink r:id="rId255" ref="J254"/>
    <hyperlink r:id="rId256" ref="J255"/>
    <hyperlink r:id="rId257" ref="J256"/>
    <hyperlink r:id="rId258" ref="J257"/>
    <hyperlink r:id="rId259" ref="J258"/>
    <hyperlink r:id="rId260" ref="J259"/>
    <hyperlink r:id="rId261" ref="J260"/>
    <hyperlink r:id="rId262" ref="J261"/>
    <hyperlink r:id="rId263" ref="J262"/>
    <hyperlink r:id="rId264" ref="J263"/>
    <hyperlink r:id="rId265" ref="J264"/>
    <hyperlink r:id="rId266" ref="J265"/>
    <hyperlink r:id="rId267" ref="J266"/>
    <hyperlink r:id="rId268" ref="J267"/>
    <hyperlink r:id="rId269" ref="J268"/>
    <hyperlink r:id="rId270" ref="J269"/>
    <hyperlink r:id="rId271" ref="J270"/>
    <hyperlink r:id="rId272" ref="J271"/>
    <hyperlink r:id="rId273" ref="J272"/>
    <hyperlink r:id="rId274" ref="J273"/>
    <hyperlink r:id="rId275" ref="J274"/>
    <hyperlink r:id="rId276" ref="J275"/>
    <hyperlink r:id="rId277" ref="J276"/>
    <hyperlink r:id="rId278" ref="J277"/>
    <hyperlink r:id="rId279" ref="J278"/>
    <hyperlink r:id="rId280" ref="J279"/>
    <hyperlink r:id="rId281" ref="J280"/>
    <hyperlink r:id="rId282" ref="J281"/>
    <hyperlink r:id="rId283" ref="J282"/>
    <hyperlink r:id="rId284" ref="J283"/>
    <hyperlink r:id="rId285" ref="J284"/>
    <hyperlink r:id="rId286" ref="J285"/>
    <hyperlink r:id="rId287" ref="J286"/>
    <hyperlink r:id="rId288" ref="J287"/>
    <hyperlink r:id="rId289" ref="J288"/>
    <hyperlink r:id="rId290" ref="J289"/>
    <hyperlink r:id="rId291" ref="J290"/>
    <hyperlink r:id="rId292" ref="J291"/>
    <hyperlink r:id="rId293" ref="J292"/>
    <hyperlink r:id="rId294" ref="J293"/>
    <hyperlink r:id="rId295" ref="J294"/>
    <hyperlink r:id="rId296" ref="J295"/>
    <hyperlink r:id="rId297" ref="J296"/>
    <hyperlink r:id="rId298" ref="J297"/>
    <hyperlink r:id="rId299" ref="J298"/>
    <hyperlink r:id="rId300" ref="J299"/>
    <hyperlink r:id="rId301" ref="J300"/>
    <hyperlink r:id="rId302" ref="J301"/>
    <hyperlink r:id="rId303" ref="J302"/>
    <hyperlink r:id="rId304" ref="J303"/>
    <hyperlink r:id="rId305" ref="J304"/>
    <hyperlink r:id="rId306" ref="J305"/>
    <hyperlink r:id="rId307" ref="J306"/>
    <hyperlink r:id="rId308" ref="J307"/>
    <hyperlink r:id="rId309" ref="J308"/>
    <hyperlink r:id="rId310" ref="J309"/>
    <hyperlink r:id="rId311" ref="J310"/>
    <hyperlink r:id="rId312" ref="J311"/>
    <hyperlink r:id="rId313" ref="J312"/>
    <hyperlink r:id="rId314" ref="J313"/>
    <hyperlink r:id="rId315" ref="J314"/>
    <hyperlink r:id="rId316" ref="J315"/>
    <hyperlink r:id="rId317" ref="J316"/>
    <hyperlink r:id="rId318" ref="J317"/>
    <hyperlink r:id="rId319" ref="J318"/>
    <hyperlink r:id="rId320" ref="J319"/>
    <hyperlink r:id="rId321" ref="J320"/>
    <hyperlink r:id="rId322" ref="J321"/>
    <hyperlink r:id="rId323" ref="J322"/>
    <hyperlink r:id="rId324" ref="J323"/>
    <hyperlink r:id="rId325" ref="J324"/>
    <hyperlink r:id="rId326" ref="J325"/>
    <hyperlink r:id="rId327" ref="J326"/>
    <hyperlink r:id="rId328" ref="J327"/>
    <hyperlink r:id="rId329" ref="J328"/>
    <hyperlink r:id="rId330" ref="J329"/>
    <hyperlink r:id="rId331" ref="J330"/>
    <hyperlink r:id="rId332" ref="J331"/>
    <hyperlink r:id="rId333" ref="J332"/>
    <hyperlink r:id="rId334" ref="J333"/>
    <hyperlink r:id="rId335" ref="J334"/>
    <hyperlink r:id="rId336" ref="J335"/>
    <hyperlink r:id="rId337" ref="J336"/>
    <hyperlink r:id="rId338" ref="J337"/>
    <hyperlink r:id="rId339" ref="J338"/>
    <hyperlink r:id="rId340" ref="J339"/>
    <hyperlink r:id="rId341" ref="J340"/>
    <hyperlink r:id="rId342" ref="J341"/>
    <hyperlink r:id="rId343" ref="J342"/>
    <hyperlink r:id="rId344" ref="J343"/>
    <hyperlink r:id="rId345" ref="J344"/>
    <hyperlink r:id="rId346" ref="J345"/>
    <hyperlink r:id="rId347" ref="J346"/>
    <hyperlink r:id="rId348" ref="J347"/>
    <hyperlink r:id="rId349" ref="J348"/>
    <hyperlink r:id="rId350" ref="J349"/>
    <hyperlink r:id="rId351" ref="J350"/>
    <hyperlink r:id="rId352" ref="J351"/>
    <hyperlink r:id="rId353" ref="J352"/>
    <hyperlink r:id="rId354" ref="J353"/>
    <hyperlink r:id="rId355" ref="J354"/>
    <hyperlink r:id="rId356" ref="J355"/>
    <hyperlink r:id="rId357" ref="J356"/>
    <hyperlink r:id="rId358" ref="J357"/>
    <hyperlink r:id="rId359" ref="J358"/>
    <hyperlink r:id="rId360" ref="J359"/>
    <hyperlink r:id="rId361" ref="J360"/>
    <hyperlink r:id="rId362" ref="J361"/>
    <hyperlink r:id="rId363" ref="J362"/>
    <hyperlink r:id="rId364" ref="J363"/>
    <hyperlink r:id="rId365" ref="J364"/>
    <hyperlink r:id="rId366" ref="J365"/>
    <hyperlink r:id="rId367" ref="J366"/>
    <hyperlink r:id="rId368" ref="J367"/>
    <hyperlink r:id="rId369" ref="J368"/>
    <hyperlink r:id="rId370" ref="J369"/>
    <hyperlink r:id="rId371" ref="J370"/>
    <hyperlink r:id="rId372" ref="J371"/>
    <hyperlink r:id="rId373" ref="J372"/>
    <hyperlink r:id="rId374" ref="J373"/>
    <hyperlink r:id="rId375" ref="J374"/>
    <hyperlink r:id="rId376" ref="J375"/>
    <hyperlink r:id="rId377" ref="J376"/>
    <hyperlink r:id="rId378" ref="J377"/>
    <hyperlink r:id="rId379" ref="J378"/>
    <hyperlink r:id="rId380" ref="J379"/>
    <hyperlink r:id="rId381" ref="J380"/>
    <hyperlink r:id="rId382" ref="J381"/>
    <hyperlink r:id="rId383" ref="J382"/>
    <hyperlink r:id="rId384" ref="J383"/>
    <hyperlink r:id="rId385" ref="J384"/>
    <hyperlink r:id="rId386" ref="J385"/>
    <hyperlink r:id="rId387" ref="J386"/>
    <hyperlink r:id="rId388" ref="J387"/>
    <hyperlink r:id="rId389" ref="J388"/>
    <hyperlink r:id="rId390" ref="J389"/>
    <hyperlink r:id="rId391" ref="J390"/>
    <hyperlink r:id="rId392" ref="J391"/>
    <hyperlink r:id="rId393" ref="J392"/>
    <hyperlink r:id="rId394" ref="J393"/>
    <hyperlink r:id="rId395" ref="J394"/>
    <hyperlink r:id="rId396" ref="J395"/>
    <hyperlink r:id="rId397" ref="J396"/>
    <hyperlink r:id="rId398" ref="J397"/>
    <hyperlink r:id="rId399" ref="J398"/>
    <hyperlink r:id="rId400" ref="J399"/>
    <hyperlink r:id="rId401" ref="J400"/>
    <hyperlink r:id="rId402" ref="J401"/>
    <hyperlink r:id="rId403" ref="J402"/>
    <hyperlink r:id="rId404" ref="J403"/>
    <hyperlink r:id="rId405" ref="J404"/>
    <hyperlink r:id="rId406" ref="J405"/>
    <hyperlink r:id="rId407" ref="J406"/>
    <hyperlink r:id="rId408" ref="J407"/>
    <hyperlink r:id="rId409" ref="J408"/>
    <hyperlink r:id="rId410" ref="J409"/>
    <hyperlink r:id="rId411" ref="J410"/>
    <hyperlink r:id="rId412" ref="J411"/>
    <hyperlink r:id="rId413" ref="J412"/>
    <hyperlink r:id="rId414" ref="J413"/>
    <hyperlink r:id="rId415" ref="J414"/>
    <hyperlink r:id="rId416" ref="J415"/>
    <hyperlink r:id="rId417" ref="J416"/>
    <hyperlink r:id="rId418" ref="J417"/>
    <hyperlink r:id="rId419" ref="J418"/>
    <hyperlink r:id="rId420" ref="J419"/>
    <hyperlink r:id="rId421" ref="J420"/>
    <hyperlink r:id="rId422" ref="J421"/>
    <hyperlink r:id="rId423" ref="J422"/>
    <hyperlink r:id="rId424" ref="J423"/>
    <hyperlink r:id="rId425" ref="J424"/>
    <hyperlink r:id="rId426" ref="J425"/>
    <hyperlink r:id="rId427" ref="J426"/>
    <hyperlink r:id="rId428" ref="J427"/>
    <hyperlink r:id="rId429" ref="J428"/>
    <hyperlink r:id="rId430" ref="J429"/>
    <hyperlink r:id="rId431" ref="J430"/>
    <hyperlink r:id="rId432" ref="J431"/>
    <hyperlink r:id="rId433" ref="J432"/>
    <hyperlink r:id="rId434" ref="J433"/>
    <hyperlink r:id="rId435" ref="J434"/>
    <hyperlink r:id="rId436" ref="J435"/>
    <hyperlink r:id="rId437" ref="J436"/>
    <hyperlink r:id="rId438" ref="J437"/>
    <hyperlink r:id="rId439" ref="J438"/>
    <hyperlink r:id="rId440" ref="J439"/>
    <hyperlink r:id="rId441" ref="J440"/>
    <hyperlink r:id="rId442" ref="J441"/>
    <hyperlink r:id="rId443" ref="J442"/>
    <hyperlink r:id="rId444" ref="J443"/>
    <hyperlink r:id="rId445" ref="J444"/>
    <hyperlink r:id="rId446" ref="J445"/>
    <hyperlink r:id="rId447" ref="J446"/>
    <hyperlink r:id="rId448" ref="J447"/>
    <hyperlink r:id="rId449" ref="J448"/>
    <hyperlink r:id="rId450" ref="J449"/>
    <hyperlink r:id="rId451" ref="J450"/>
    <hyperlink r:id="rId452" ref="J451"/>
    <hyperlink r:id="rId453" ref="J452"/>
    <hyperlink r:id="rId454" ref="J453"/>
    <hyperlink r:id="rId455" ref="J454"/>
    <hyperlink r:id="rId456" ref="J455"/>
    <hyperlink r:id="rId457" ref="J456"/>
    <hyperlink r:id="rId458" ref="J457"/>
    <hyperlink r:id="rId459" ref="J458"/>
    <hyperlink r:id="rId460" ref="J459"/>
    <hyperlink r:id="rId461" ref="J460"/>
    <hyperlink r:id="rId462" ref="J461"/>
    <hyperlink r:id="rId463" ref="J462"/>
    <hyperlink r:id="rId464" ref="J463"/>
    <hyperlink r:id="rId465" ref="J464"/>
    <hyperlink r:id="rId466" ref="J465"/>
    <hyperlink r:id="rId467" ref="J466"/>
    <hyperlink r:id="rId468" ref="J467"/>
    <hyperlink r:id="rId469" ref="J468"/>
    <hyperlink r:id="rId470" ref="J469"/>
    <hyperlink r:id="rId471" ref="J470"/>
    <hyperlink r:id="rId472" ref="J471"/>
    <hyperlink r:id="rId473" ref="J472"/>
    <hyperlink r:id="rId474" ref="J473"/>
    <hyperlink r:id="rId475" ref="J474"/>
    <hyperlink r:id="rId476" ref="J475"/>
    <hyperlink r:id="rId477" ref="J476"/>
    <hyperlink r:id="rId478" ref="J477"/>
    <hyperlink r:id="rId479" ref="J478"/>
    <hyperlink r:id="rId480" ref="J479"/>
    <hyperlink r:id="rId481" ref="J480"/>
    <hyperlink r:id="rId482" ref="J481"/>
    <hyperlink r:id="rId483" ref="J482"/>
    <hyperlink r:id="rId484" ref="J483"/>
    <hyperlink r:id="rId485" ref="J484"/>
    <hyperlink r:id="rId486" ref="J485"/>
    <hyperlink r:id="rId487" ref="J486"/>
    <hyperlink r:id="rId488" ref="J487"/>
    <hyperlink r:id="rId489" ref="J488"/>
    <hyperlink r:id="rId490" ref="J489"/>
    <hyperlink r:id="rId491" ref="J490"/>
    <hyperlink r:id="rId492" ref="J491"/>
    <hyperlink r:id="rId493" ref="J492"/>
    <hyperlink r:id="rId494" ref="J493"/>
    <hyperlink r:id="rId495" ref="J494"/>
    <hyperlink r:id="rId496" ref="J495"/>
    <hyperlink r:id="rId497" ref="J496"/>
    <hyperlink r:id="rId498" ref="J497"/>
    <hyperlink r:id="rId499" ref="J498"/>
    <hyperlink r:id="rId500" ref="J499"/>
    <hyperlink r:id="rId501" ref="J500"/>
    <hyperlink r:id="rId502" ref="J501"/>
    <hyperlink r:id="rId503" ref="J502"/>
    <hyperlink r:id="rId504" ref="J503"/>
    <hyperlink r:id="rId505" ref="J504"/>
    <hyperlink r:id="rId506" ref="J505"/>
    <hyperlink r:id="rId507" ref="J506"/>
    <hyperlink r:id="rId508" ref="J507"/>
    <hyperlink r:id="rId509" ref="J508"/>
    <hyperlink r:id="rId510" ref="J509"/>
    <hyperlink r:id="rId511" ref="J510"/>
    <hyperlink r:id="rId512" ref="J511"/>
    <hyperlink r:id="rId513" ref="J512"/>
    <hyperlink r:id="rId514" ref="J513"/>
    <hyperlink r:id="rId515" ref="J514"/>
    <hyperlink r:id="rId516" ref="J515"/>
    <hyperlink r:id="rId517" ref="J516"/>
    <hyperlink r:id="rId518" ref="J517"/>
    <hyperlink r:id="rId519" ref="J518"/>
    <hyperlink r:id="rId520" ref="J519"/>
    <hyperlink r:id="rId521" ref="J520"/>
    <hyperlink r:id="rId522" ref="J521"/>
    <hyperlink r:id="rId523" ref="J522"/>
    <hyperlink r:id="rId524" ref="J523"/>
    <hyperlink r:id="rId525" ref="J524"/>
    <hyperlink r:id="rId526" ref="J525"/>
    <hyperlink r:id="rId527" ref="J526"/>
    <hyperlink r:id="rId528" ref="J527"/>
    <hyperlink r:id="rId529" ref="J528"/>
    <hyperlink r:id="rId530" ref="J529"/>
    <hyperlink r:id="rId531" ref="J530"/>
    <hyperlink r:id="rId532" ref="J531"/>
    <hyperlink r:id="rId533" ref="J532"/>
    <hyperlink r:id="rId534" ref="J533"/>
    <hyperlink r:id="rId535" ref="J534"/>
    <hyperlink r:id="rId536" ref="J535"/>
    <hyperlink r:id="rId537" ref="J536"/>
    <hyperlink r:id="rId538" ref="J537"/>
    <hyperlink r:id="rId539" ref="J538"/>
    <hyperlink r:id="rId540" ref="J539"/>
    <hyperlink r:id="rId541" ref="J540"/>
    <hyperlink r:id="rId542" ref="J541"/>
    <hyperlink r:id="rId543" ref="J542"/>
    <hyperlink r:id="rId544" ref="J543"/>
    <hyperlink r:id="rId545" ref="J544"/>
    <hyperlink r:id="rId546" ref="J545"/>
    <hyperlink r:id="rId547" ref="J546"/>
    <hyperlink r:id="rId548" ref="J547"/>
    <hyperlink r:id="rId549" ref="J548"/>
    <hyperlink r:id="rId550" ref="J549"/>
    <hyperlink r:id="rId551" ref="J550"/>
    <hyperlink r:id="rId552" ref="J551"/>
    <hyperlink r:id="rId553" ref="J552"/>
    <hyperlink r:id="rId554" ref="J553"/>
    <hyperlink r:id="rId555" ref="J554"/>
    <hyperlink r:id="rId556" ref="J555"/>
    <hyperlink r:id="rId557" ref="J556"/>
    <hyperlink r:id="rId558" ref="J557"/>
    <hyperlink r:id="rId559" ref="J558"/>
    <hyperlink r:id="rId560" ref="J559"/>
    <hyperlink r:id="rId561" ref="J560"/>
    <hyperlink r:id="rId562" ref="J561"/>
    <hyperlink r:id="rId563" ref="J562"/>
    <hyperlink r:id="rId564" ref="J563"/>
    <hyperlink r:id="rId565" ref="J564"/>
    <hyperlink r:id="rId566" ref="J565"/>
    <hyperlink r:id="rId567" ref="J566"/>
    <hyperlink r:id="rId568" ref="J567"/>
    <hyperlink r:id="rId569" ref="J568"/>
    <hyperlink r:id="rId570" ref="J569"/>
    <hyperlink r:id="rId571" ref="J570"/>
    <hyperlink r:id="rId572" ref="J571"/>
    <hyperlink r:id="rId573" ref="J572"/>
    <hyperlink r:id="rId574" ref="J573"/>
    <hyperlink r:id="rId575" ref="J574"/>
    <hyperlink r:id="rId576" ref="J575"/>
    <hyperlink r:id="rId577" ref="J576"/>
    <hyperlink r:id="rId578" ref="J577"/>
    <hyperlink r:id="rId579" ref="J578"/>
    <hyperlink r:id="rId580" ref="J579"/>
    <hyperlink r:id="rId581" ref="J580"/>
    <hyperlink r:id="rId582" ref="J581"/>
    <hyperlink r:id="rId583" ref="J582"/>
    <hyperlink r:id="rId584" ref="J583"/>
    <hyperlink r:id="rId585" ref="J584"/>
    <hyperlink r:id="rId586" ref="J585"/>
    <hyperlink r:id="rId587" ref="J586"/>
    <hyperlink r:id="rId588" ref="J587"/>
    <hyperlink r:id="rId589" ref="J588"/>
    <hyperlink r:id="rId590" ref="J589"/>
    <hyperlink r:id="rId591" ref="J590"/>
    <hyperlink r:id="rId592" ref="J591"/>
    <hyperlink r:id="rId593" ref="J592"/>
    <hyperlink r:id="rId594" ref="J593"/>
    <hyperlink r:id="rId595" ref="J594"/>
    <hyperlink r:id="rId596" ref="J595"/>
    <hyperlink r:id="rId597" ref="J596"/>
    <hyperlink r:id="rId598" ref="J597"/>
    <hyperlink r:id="rId599" ref="J598"/>
    <hyperlink r:id="rId600" ref="J599"/>
    <hyperlink r:id="rId601" ref="B600"/>
    <hyperlink r:id="rId602" ref="J600"/>
    <hyperlink r:id="rId603" ref="J601"/>
    <hyperlink r:id="rId604" ref="J602"/>
    <hyperlink r:id="rId605" ref="J603"/>
    <hyperlink r:id="rId606" ref="J604"/>
    <hyperlink r:id="rId607" ref="J605"/>
    <hyperlink r:id="rId608" ref="J606"/>
    <hyperlink r:id="rId609" ref="J607"/>
    <hyperlink r:id="rId610" ref="J608"/>
    <hyperlink r:id="rId611" ref="J609"/>
    <hyperlink r:id="rId612" ref="J610"/>
    <hyperlink r:id="rId613" ref="J611"/>
    <hyperlink r:id="rId614" ref="J612"/>
    <hyperlink r:id="rId615" ref="J613"/>
    <hyperlink r:id="rId616" ref="J614"/>
    <hyperlink r:id="rId617" ref="J615"/>
    <hyperlink r:id="rId618" ref="J616"/>
    <hyperlink r:id="rId619" ref="J617"/>
    <hyperlink r:id="rId620" ref="J618"/>
    <hyperlink r:id="rId621" ref="J619"/>
    <hyperlink r:id="rId622" ref="J620"/>
    <hyperlink r:id="rId623" ref="J621"/>
    <hyperlink r:id="rId624" ref="J622"/>
    <hyperlink r:id="rId625" ref="J623"/>
    <hyperlink r:id="rId626" ref="J624"/>
    <hyperlink r:id="rId627" ref="J625"/>
    <hyperlink r:id="rId628" ref="J626"/>
    <hyperlink r:id="rId629" ref="J627"/>
    <hyperlink r:id="rId630" ref="J628"/>
    <hyperlink r:id="rId631" ref="J629"/>
    <hyperlink r:id="rId632" ref="J630"/>
    <hyperlink r:id="rId633" ref="J631"/>
    <hyperlink r:id="rId634" ref="J632"/>
    <hyperlink r:id="rId635" ref="J633"/>
    <hyperlink r:id="rId636" ref="J634"/>
    <hyperlink r:id="rId637" ref="J635"/>
    <hyperlink r:id="rId638" ref="J636"/>
    <hyperlink r:id="rId639" ref="J637"/>
    <hyperlink r:id="rId640" ref="J638"/>
    <hyperlink r:id="rId641" ref="J639"/>
    <hyperlink r:id="rId642" ref="J640"/>
    <hyperlink r:id="rId643" ref="J641"/>
    <hyperlink r:id="rId644" ref="J642"/>
    <hyperlink r:id="rId645" ref="J643"/>
    <hyperlink r:id="rId646" ref="J644"/>
    <hyperlink r:id="rId647" ref="J645"/>
    <hyperlink r:id="rId648" ref="J646"/>
    <hyperlink r:id="rId649" ref="J647"/>
    <hyperlink r:id="rId650" ref="J648"/>
    <hyperlink r:id="rId651" ref="J649"/>
    <hyperlink r:id="rId652" ref="J650"/>
    <hyperlink r:id="rId653" ref="J651"/>
    <hyperlink r:id="rId654" ref="J652"/>
    <hyperlink r:id="rId655" ref="J653"/>
    <hyperlink r:id="rId656" ref="J654"/>
    <hyperlink r:id="rId657" ref="J655"/>
    <hyperlink r:id="rId658" ref="J656"/>
    <hyperlink r:id="rId659" ref="J657"/>
    <hyperlink r:id="rId660" ref="J658"/>
    <hyperlink r:id="rId661" ref="J659"/>
    <hyperlink r:id="rId662" ref="J660"/>
    <hyperlink r:id="rId663" ref="J661"/>
    <hyperlink r:id="rId664" ref="J662"/>
    <hyperlink r:id="rId665" ref="J663"/>
    <hyperlink r:id="rId666" ref="J664"/>
    <hyperlink r:id="rId667" ref="J665"/>
    <hyperlink r:id="rId668" ref="J666"/>
    <hyperlink r:id="rId669" ref="J667"/>
    <hyperlink r:id="rId670" ref="J668"/>
    <hyperlink r:id="rId671" ref="J669"/>
    <hyperlink r:id="rId672" ref="J670"/>
    <hyperlink r:id="rId673" ref="J671"/>
    <hyperlink r:id="rId674" ref="J672"/>
    <hyperlink r:id="rId675" ref="J673"/>
    <hyperlink r:id="rId676" ref="J674"/>
    <hyperlink r:id="rId677" ref="J675"/>
    <hyperlink r:id="rId678" ref="J676"/>
    <hyperlink r:id="rId679" ref="J677"/>
    <hyperlink r:id="rId680" ref="J678"/>
    <hyperlink r:id="rId681" ref="J679"/>
    <hyperlink r:id="rId682" ref="J680"/>
    <hyperlink r:id="rId683" ref="J681"/>
    <hyperlink r:id="rId684" ref="J682"/>
    <hyperlink r:id="rId685" ref="J683"/>
    <hyperlink r:id="rId686" ref="J684"/>
    <hyperlink r:id="rId687" ref="J685"/>
    <hyperlink r:id="rId688" ref="J686"/>
    <hyperlink r:id="rId689" ref="J687"/>
    <hyperlink r:id="rId690" ref="J688"/>
    <hyperlink r:id="rId691" ref="J689"/>
    <hyperlink r:id="rId692" ref="J690"/>
    <hyperlink r:id="rId693" ref="J691"/>
    <hyperlink r:id="rId694" ref="J692"/>
    <hyperlink r:id="rId695" ref="J693"/>
    <hyperlink r:id="rId696" ref="J694"/>
    <hyperlink r:id="rId697" ref="J695"/>
    <hyperlink r:id="rId698" ref="J696"/>
    <hyperlink r:id="rId699" ref="J697"/>
    <hyperlink r:id="rId700" ref="J698"/>
    <hyperlink r:id="rId701" ref="J699"/>
    <hyperlink r:id="rId702" ref="J700"/>
    <hyperlink r:id="rId703" ref="J701"/>
    <hyperlink r:id="rId704" ref="J702"/>
    <hyperlink r:id="rId705" ref="J703"/>
    <hyperlink r:id="rId706" ref="J704"/>
    <hyperlink r:id="rId707" ref="J705"/>
    <hyperlink r:id="rId708" ref="J706"/>
    <hyperlink r:id="rId709" ref="J707"/>
    <hyperlink r:id="rId710" ref="J708"/>
    <hyperlink r:id="rId711" ref="J709"/>
    <hyperlink r:id="rId712" ref="J710"/>
    <hyperlink r:id="rId713" ref="J711"/>
    <hyperlink r:id="rId714" ref="J712"/>
    <hyperlink r:id="rId715" ref="J713"/>
    <hyperlink r:id="rId716" ref="J714"/>
    <hyperlink r:id="rId717" ref="J715"/>
    <hyperlink r:id="rId718" ref="J716"/>
    <hyperlink r:id="rId719" ref="J717"/>
    <hyperlink r:id="rId720" ref="J718"/>
    <hyperlink r:id="rId721" ref="J719"/>
    <hyperlink r:id="rId722" ref="J720"/>
    <hyperlink r:id="rId723" ref="J721"/>
    <hyperlink r:id="rId724" ref="J722"/>
    <hyperlink r:id="rId725" ref="J723"/>
    <hyperlink r:id="rId726" ref="J724"/>
    <hyperlink r:id="rId727" ref="J725"/>
    <hyperlink r:id="rId728" ref="J726"/>
    <hyperlink r:id="rId729" ref="J727"/>
    <hyperlink r:id="rId730" ref="J728"/>
    <hyperlink r:id="rId731" ref="J729"/>
    <hyperlink r:id="rId732" ref="J730"/>
    <hyperlink r:id="rId733" ref="J731"/>
    <hyperlink r:id="rId734" ref="J732"/>
    <hyperlink r:id="rId735" ref="J733"/>
    <hyperlink r:id="rId736" ref="J734"/>
    <hyperlink r:id="rId737" ref="J735"/>
    <hyperlink r:id="rId738" ref="J736"/>
    <hyperlink r:id="rId739" ref="J737"/>
    <hyperlink r:id="rId740" ref="J738"/>
    <hyperlink r:id="rId741" ref="J739"/>
    <hyperlink r:id="rId742" ref="J740"/>
    <hyperlink r:id="rId743" ref="J741"/>
    <hyperlink r:id="rId744" ref="J742"/>
    <hyperlink r:id="rId745" ref="J743"/>
    <hyperlink r:id="rId746" ref="J744"/>
    <hyperlink r:id="rId747" ref="J745"/>
    <hyperlink r:id="rId748" ref="J746"/>
    <hyperlink r:id="rId749" ref="J747"/>
    <hyperlink r:id="rId750" ref="J748"/>
    <hyperlink r:id="rId751" ref="J749"/>
    <hyperlink r:id="rId752" ref="J750"/>
    <hyperlink r:id="rId753" ref="J751"/>
    <hyperlink r:id="rId754" ref="J752"/>
    <hyperlink r:id="rId755" ref="J753"/>
    <hyperlink r:id="rId756" ref="J754"/>
    <hyperlink r:id="rId757" ref="J755"/>
    <hyperlink r:id="rId758" ref="J756"/>
    <hyperlink r:id="rId759" ref="J757"/>
    <hyperlink r:id="rId760" ref="J758"/>
    <hyperlink r:id="rId761" ref="J759"/>
    <hyperlink r:id="rId762" ref="J760"/>
    <hyperlink r:id="rId763" ref="J761"/>
    <hyperlink r:id="rId764" ref="J762"/>
    <hyperlink r:id="rId765" ref="J763"/>
    <hyperlink r:id="rId766" ref="J764"/>
    <hyperlink r:id="rId767" ref="J765"/>
    <hyperlink r:id="rId768" ref="J766"/>
    <hyperlink r:id="rId769" ref="J767"/>
    <hyperlink r:id="rId770" ref="J768"/>
    <hyperlink r:id="rId771" ref="J769"/>
    <hyperlink r:id="rId772" ref="J770"/>
    <hyperlink r:id="rId773" ref="J771"/>
    <hyperlink r:id="rId774" ref="J772"/>
    <hyperlink r:id="rId775" ref="J773"/>
    <hyperlink r:id="rId776" ref="J774"/>
    <hyperlink r:id="rId777" ref="J775"/>
    <hyperlink r:id="rId778" ref="J776"/>
    <hyperlink r:id="rId779" ref="J777"/>
    <hyperlink r:id="rId780" ref="J778"/>
    <hyperlink r:id="rId781" ref="J779"/>
    <hyperlink r:id="rId782" ref="J780"/>
    <hyperlink r:id="rId783" ref="J781"/>
    <hyperlink r:id="rId784" ref="J782"/>
    <hyperlink r:id="rId785" ref="J783"/>
    <hyperlink r:id="rId786" ref="J784"/>
    <hyperlink r:id="rId787" ref="J785"/>
    <hyperlink r:id="rId788" ref="J786"/>
    <hyperlink r:id="rId789" ref="J787"/>
    <hyperlink r:id="rId790" ref="J788"/>
    <hyperlink r:id="rId791" ref="J789"/>
    <hyperlink r:id="rId792" ref="J790"/>
    <hyperlink r:id="rId793" ref="J791"/>
    <hyperlink r:id="rId794" ref="J792"/>
    <hyperlink r:id="rId795" ref="J793"/>
    <hyperlink r:id="rId796" ref="J794"/>
    <hyperlink r:id="rId797" ref="J795"/>
    <hyperlink r:id="rId798" ref="J796"/>
    <hyperlink r:id="rId799" ref="J797"/>
    <hyperlink r:id="rId800" ref="J798"/>
    <hyperlink r:id="rId801" ref="J799"/>
    <hyperlink r:id="rId802" ref="J800"/>
    <hyperlink r:id="rId803" ref="J801"/>
    <hyperlink r:id="rId804" ref="J802"/>
    <hyperlink r:id="rId805" ref="J803"/>
    <hyperlink r:id="rId806" ref="J804"/>
    <hyperlink r:id="rId807" ref="J805"/>
    <hyperlink r:id="rId808" ref="J806"/>
    <hyperlink r:id="rId809" ref="J807"/>
    <hyperlink r:id="rId810" ref="J808"/>
    <hyperlink r:id="rId811" ref="J809"/>
    <hyperlink r:id="rId812" ref="J810"/>
    <hyperlink r:id="rId813" ref="J811"/>
    <hyperlink r:id="rId814" ref="J812"/>
    <hyperlink r:id="rId815" ref="J813"/>
    <hyperlink r:id="rId816" ref="J814"/>
    <hyperlink r:id="rId817" ref="J815"/>
    <hyperlink r:id="rId818" ref="J816"/>
    <hyperlink r:id="rId819" ref="J817"/>
    <hyperlink r:id="rId820" ref="J818"/>
    <hyperlink r:id="rId821" ref="J819"/>
    <hyperlink r:id="rId822" ref="J820"/>
    <hyperlink r:id="rId823" ref="J821"/>
    <hyperlink r:id="rId824" ref="J822"/>
    <hyperlink r:id="rId825" ref="J823"/>
    <hyperlink r:id="rId826" ref="J824"/>
    <hyperlink r:id="rId827" ref="J825"/>
    <hyperlink r:id="rId828" ref="J826"/>
    <hyperlink r:id="rId829" ref="J827"/>
    <hyperlink r:id="rId830" ref="J828"/>
    <hyperlink r:id="rId831" ref="J829"/>
    <hyperlink r:id="rId832" ref="J830"/>
    <hyperlink r:id="rId833" ref="J831"/>
    <hyperlink r:id="rId834" ref="J832"/>
    <hyperlink r:id="rId835" ref="J833"/>
    <hyperlink r:id="rId836" ref="J834"/>
    <hyperlink r:id="rId837" ref="J835"/>
    <hyperlink r:id="rId838" ref="J836"/>
    <hyperlink r:id="rId839" ref="J837"/>
    <hyperlink r:id="rId840" ref="J838"/>
    <hyperlink r:id="rId841" ref="J839"/>
    <hyperlink r:id="rId842" ref="J840"/>
    <hyperlink r:id="rId843" ref="J841"/>
    <hyperlink r:id="rId844" ref="J842"/>
    <hyperlink r:id="rId845" ref="J843"/>
    <hyperlink r:id="rId846" ref="J844"/>
    <hyperlink r:id="rId847" ref="J845"/>
    <hyperlink r:id="rId848" ref="J846"/>
    <hyperlink r:id="rId849" ref="J847"/>
    <hyperlink r:id="rId850" ref="J848"/>
    <hyperlink r:id="rId851" ref="J849"/>
    <hyperlink r:id="rId852" ref="J850"/>
    <hyperlink r:id="rId853" ref="J851"/>
    <hyperlink r:id="rId854" ref="J852"/>
    <hyperlink r:id="rId855" ref="J853"/>
    <hyperlink r:id="rId856" ref="J854"/>
    <hyperlink r:id="rId857" ref="J855"/>
    <hyperlink r:id="rId858" ref="J856"/>
    <hyperlink r:id="rId859" ref="J857"/>
    <hyperlink r:id="rId860" ref="J858"/>
    <hyperlink r:id="rId861" ref="J859"/>
    <hyperlink r:id="rId862" ref="J860"/>
    <hyperlink r:id="rId863" ref="J861"/>
    <hyperlink r:id="rId864" ref="J862"/>
    <hyperlink r:id="rId865" ref="J863"/>
    <hyperlink r:id="rId866" ref="J864"/>
    <hyperlink r:id="rId867" ref="J865"/>
    <hyperlink r:id="rId868" ref="J866"/>
    <hyperlink r:id="rId869" ref="J867"/>
    <hyperlink r:id="rId870" ref="J868"/>
    <hyperlink r:id="rId871" ref="J869"/>
    <hyperlink r:id="rId872" ref="J870"/>
    <hyperlink r:id="rId873" ref="J871"/>
    <hyperlink r:id="rId874" ref="J872"/>
    <hyperlink r:id="rId875" ref="J873"/>
    <hyperlink r:id="rId876" ref="J874"/>
    <hyperlink r:id="rId877" ref="J875"/>
    <hyperlink r:id="rId878" ref="J876"/>
    <hyperlink r:id="rId879" ref="J877"/>
    <hyperlink r:id="rId880" ref="J878"/>
    <hyperlink r:id="rId881" ref="J879"/>
    <hyperlink r:id="rId882" ref="J880"/>
    <hyperlink r:id="rId883" ref="J881"/>
    <hyperlink r:id="rId884" ref="J882"/>
    <hyperlink r:id="rId885" ref="J883"/>
    <hyperlink r:id="rId886" ref="J884"/>
    <hyperlink r:id="rId887" ref="J885"/>
    <hyperlink r:id="rId888" ref="J886"/>
    <hyperlink r:id="rId889" ref="J887"/>
    <hyperlink r:id="rId890" ref="J888"/>
    <hyperlink r:id="rId891" ref="J889"/>
    <hyperlink r:id="rId892" ref="J890"/>
    <hyperlink r:id="rId893" ref="J891"/>
    <hyperlink r:id="rId894" ref="J892"/>
    <hyperlink r:id="rId895" ref="J893"/>
    <hyperlink r:id="rId896" ref="J894"/>
    <hyperlink r:id="rId897" ref="J895"/>
    <hyperlink r:id="rId898" ref="J896"/>
    <hyperlink r:id="rId899" ref="J897"/>
    <hyperlink r:id="rId900" ref="J898"/>
    <hyperlink r:id="rId901" ref="J899"/>
    <hyperlink r:id="rId902" ref="J900"/>
    <hyperlink r:id="rId903" ref="J901"/>
    <hyperlink r:id="rId904" ref="J902"/>
    <hyperlink r:id="rId905" ref="J903"/>
    <hyperlink r:id="rId906" ref="J904"/>
    <hyperlink r:id="rId907" ref="J905"/>
    <hyperlink r:id="rId908" ref="J906"/>
    <hyperlink r:id="rId909" ref="J907"/>
    <hyperlink r:id="rId910" ref="J908"/>
    <hyperlink r:id="rId911" ref="J909"/>
    <hyperlink r:id="rId912" ref="J910"/>
    <hyperlink r:id="rId913" ref="J911"/>
    <hyperlink r:id="rId914" ref="J912"/>
    <hyperlink r:id="rId915" ref="J913"/>
    <hyperlink r:id="rId916" ref="J914"/>
    <hyperlink r:id="rId917" ref="J915"/>
    <hyperlink r:id="rId918" ref="J916"/>
    <hyperlink r:id="rId919" ref="J917"/>
    <hyperlink r:id="rId920" ref="J918"/>
    <hyperlink r:id="rId921" ref="J919"/>
    <hyperlink r:id="rId922" ref="J920"/>
    <hyperlink r:id="rId923" ref="J921"/>
    <hyperlink r:id="rId924" ref="J922"/>
    <hyperlink r:id="rId925" ref="J923"/>
    <hyperlink r:id="rId926" ref="J924"/>
    <hyperlink r:id="rId927" ref="J925"/>
    <hyperlink r:id="rId928" ref="J926"/>
    <hyperlink r:id="rId929" ref="J927"/>
    <hyperlink r:id="rId930" ref="J928"/>
    <hyperlink r:id="rId931" ref="J929"/>
    <hyperlink r:id="rId932" ref="J930"/>
    <hyperlink r:id="rId933" ref="J931"/>
    <hyperlink r:id="rId934" ref="J932"/>
    <hyperlink r:id="rId935" ref="J933"/>
    <hyperlink r:id="rId936" ref="J934"/>
    <hyperlink r:id="rId937" ref="J935"/>
    <hyperlink r:id="rId938" ref="J936"/>
    <hyperlink r:id="rId939" ref="J937"/>
    <hyperlink r:id="rId940" ref="J938"/>
    <hyperlink r:id="rId941" ref="J939"/>
    <hyperlink r:id="rId942" ref="J940"/>
    <hyperlink r:id="rId943" ref="J941"/>
    <hyperlink r:id="rId944" ref="J942"/>
    <hyperlink r:id="rId945" ref="J943"/>
    <hyperlink r:id="rId946" ref="J944"/>
    <hyperlink r:id="rId947" ref="J945"/>
    <hyperlink r:id="rId948" ref="J946"/>
    <hyperlink r:id="rId949" ref="J947"/>
    <hyperlink r:id="rId950" ref="J948"/>
    <hyperlink r:id="rId951" ref="J949"/>
    <hyperlink r:id="rId952" ref="J950"/>
    <hyperlink r:id="rId953" ref="J951"/>
    <hyperlink r:id="rId954" ref="J952"/>
    <hyperlink r:id="rId955" ref="J953"/>
    <hyperlink r:id="rId956" ref="J954"/>
    <hyperlink r:id="rId957" ref="J955"/>
    <hyperlink r:id="rId958" ref="J956"/>
    <hyperlink r:id="rId959" ref="J957"/>
    <hyperlink r:id="rId960" ref="J958"/>
    <hyperlink r:id="rId961" ref="J959"/>
    <hyperlink r:id="rId962" ref="J960"/>
    <hyperlink r:id="rId963" ref="J961"/>
    <hyperlink r:id="rId964" ref="J962"/>
    <hyperlink r:id="rId965" ref="J963"/>
    <hyperlink r:id="rId966" ref="J964"/>
    <hyperlink r:id="rId967" ref="J965"/>
    <hyperlink r:id="rId968" ref="J966"/>
    <hyperlink r:id="rId969" ref="J967"/>
    <hyperlink r:id="rId970" ref="J968"/>
    <hyperlink r:id="rId971" ref="J969"/>
    <hyperlink r:id="rId972" ref="J970"/>
    <hyperlink r:id="rId973" ref="J971"/>
    <hyperlink r:id="rId974" ref="J972"/>
    <hyperlink r:id="rId975" ref="J973"/>
    <hyperlink r:id="rId976" ref="J974"/>
    <hyperlink r:id="rId977" ref="J975"/>
    <hyperlink r:id="rId978" ref="J976"/>
    <hyperlink r:id="rId979" ref="J977"/>
    <hyperlink r:id="rId980" ref="J978"/>
    <hyperlink r:id="rId981" ref="J979"/>
    <hyperlink r:id="rId982" ref="J980"/>
    <hyperlink r:id="rId983" ref="J981"/>
    <hyperlink r:id="rId984" ref="J982"/>
    <hyperlink r:id="rId985" ref="J983"/>
    <hyperlink r:id="rId986" ref="J984"/>
    <hyperlink r:id="rId987" ref="J985"/>
    <hyperlink r:id="rId988" ref="J986"/>
    <hyperlink r:id="rId989" ref="J987"/>
    <hyperlink r:id="rId990" ref="J988"/>
    <hyperlink r:id="rId991" ref="J989"/>
    <hyperlink r:id="rId992" ref="J990"/>
    <hyperlink r:id="rId993" ref="J991"/>
    <hyperlink r:id="rId994" ref="J992"/>
    <hyperlink r:id="rId995" ref="J993"/>
    <hyperlink r:id="rId996" ref="J994"/>
    <hyperlink r:id="rId997" ref="J995"/>
    <hyperlink r:id="rId998" ref="J996"/>
    <hyperlink r:id="rId999" ref="J997"/>
    <hyperlink r:id="rId1000" ref="J998"/>
    <hyperlink r:id="rId1001" ref="J999"/>
    <hyperlink r:id="rId1002" ref="J1000"/>
    <hyperlink r:id="rId1003" ref="J1001"/>
    <hyperlink r:id="rId1004" ref="J1002"/>
    <hyperlink r:id="rId1005" ref="J1003"/>
    <hyperlink r:id="rId1006" ref="J1004"/>
    <hyperlink r:id="rId1007" ref="J1005"/>
    <hyperlink r:id="rId1008" ref="J1006"/>
    <hyperlink r:id="rId1009" ref="J1007"/>
    <hyperlink r:id="rId1010" ref="J1008"/>
    <hyperlink r:id="rId1011" ref="J1009"/>
    <hyperlink r:id="rId1012" ref="J1010"/>
    <hyperlink r:id="rId1013" ref="J1011"/>
    <hyperlink r:id="rId1014" ref="J1012"/>
    <hyperlink r:id="rId1015" ref="J1013"/>
    <hyperlink r:id="rId1016" ref="J1014"/>
    <hyperlink r:id="rId1017" ref="J1015"/>
    <hyperlink r:id="rId1018" ref="J1016"/>
    <hyperlink r:id="rId1019" ref="J1017"/>
    <hyperlink r:id="rId1020" ref="J1018"/>
    <hyperlink r:id="rId1021" ref="J1019"/>
    <hyperlink r:id="rId1022" ref="J1020"/>
    <hyperlink r:id="rId1023" ref="J1021"/>
    <hyperlink r:id="rId1024" ref="J1022"/>
    <hyperlink r:id="rId1025" ref="J1023"/>
    <hyperlink r:id="rId1026" ref="J1024"/>
    <hyperlink r:id="rId1027" ref="J1025"/>
    <hyperlink r:id="rId1028" ref="J1026"/>
    <hyperlink r:id="rId1029" ref="J1027"/>
    <hyperlink r:id="rId1030" ref="J1028"/>
    <hyperlink r:id="rId1031" ref="J1029"/>
    <hyperlink r:id="rId1032" ref="J1030"/>
    <hyperlink r:id="rId1033" ref="J1031"/>
    <hyperlink r:id="rId1034" ref="J1032"/>
    <hyperlink r:id="rId1035" ref="J1033"/>
    <hyperlink r:id="rId1036" ref="J1034"/>
    <hyperlink r:id="rId1037" ref="J1035"/>
    <hyperlink r:id="rId1038" ref="J1036"/>
    <hyperlink r:id="rId1039" ref="J1037"/>
    <hyperlink r:id="rId1040" ref="J1038"/>
    <hyperlink r:id="rId1041" ref="J1039"/>
    <hyperlink r:id="rId1042" ref="J1040"/>
    <hyperlink r:id="rId1043" ref="J1041"/>
    <hyperlink r:id="rId1044" ref="J1042"/>
    <hyperlink r:id="rId1045" ref="J1043"/>
    <hyperlink r:id="rId1046" ref="J1044"/>
    <hyperlink r:id="rId1047" ref="J1045"/>
    <hyperlink r:id="rId1048" ref="J1046"/>
    <hyperlink r:id="rId1049" ref="J1047"/>
    <hyperlink r:id="rId1050" ref="J1048"/>
    <hyperlink r:id="rId1051" ref="J1049"/>
    <hyperlink r:id="rId1052" ref="J1050"/>
    <hyperlink r:id="rId1053" ref="J1051"/>
    <hyperlink r:id="rId1054" ref="J1052"/>
    <hyperlink r:id="rId1055" ref="J1053"/>
    <hyperlink r:id="rId1056" ref="J1054"/>
    <hyperlink r:id="rId1057" ref="J1055"/>
    <hyperlink r:id="rId1058" ref="J1056"/>
    <hyperlink r:id="rId1059" ref="J1057"/>
    <hyperlink r:id="rId1060" ref="J1058"/>
    <hyperlink r:id="rId1061" ref="J1059"/>
    <hyperlink r:id="rId1062" ref="J1060"/>
    <hyperlink r:id="rId1063" ref="J1061"/>
    <hyperlink r:id="rId1064" ref="J1062"/>
    <hyperlink r:id="rId1065" ref="J1063"/>
    <hyperlink r:id="rId1066" ref="J1064"/>
    <hyperlink r:id="rId1067" ref="J1065"/>
    <hyperlink r:id="rId1068" ref="J1066"/>
    <hyperlink r:id="rId1069" ref="J1067"/>
    <hyperlink r:id="rId1070" ref="J1068"/>
    <hyperlink r:id="rId1071" ref="J1069"/>
    <hyperlink r:id="rId1072" ref="J1070"/>
    <hyperlink r:id="rId1073" ref="J1071"/>
    <hyperlink r:id="rId1074" ref="J1072"/>
    <hyperlink r:id="rId1075" ref="J1073"/>
    <hyperlink r:id="rId1076" ref="J1074"/>
    <hyperlink r:id="rId1077" ref="J1075"/>
    <hyperlink r:id="rId1078" ref="J1076"/>
    <hyperlink r:id="rId1079" ref="J1077"/>
    <hyperlink r:id="rId1080" ref="J1078"/>
    <hyperlink r:id="rId1081" ref="J1079"/>
    <hyperlink r:id="rId1082" ref="J1080"/>
    <hyperlink r:id="rId1083" ref="J1081"/>
    <hyperlink r:id="rId1084" ref="J1082"/>
    <hyperlink r:id="rId1085" ref="J1083"/>
    <hyperlink r:id="rId1086" ref="J1084"/>
    <hyperlink r:id="rId1087" ref="J1085"/>
    <hyperlink r:id="rId1088" ref="J1086"/>
    <hyperlink r:id="rId1089" ref="J1087"/>
    <hyperlink r:id="rId1090" ref="J1088"/>
    <hyperlink r:id="rId1091" ref="J1089"/>
    <hyperlink r:id="rId1092" ref="J1090"/>
    <hyperlink r:id="rId1093" ref="J1091"/>
    <hyperlink r:id="rId1094" ref="J1092"/>
    <hyperlink r:id="rId1095" ref="J1093"/>
    <hyperlink r:id="rId1096" ref="J1094"/>
    <hyperlink r:id="rId1097" ref="J1095"/>
    <hyperlink r:id="rId1098" ref="J1096"/>
    <hyperlink r:id="rId1099" ref="J1097"/>
    <hyperlink r:id="rId1100" ref="J1098"/>
    <hyperlink r:id="rId1101" ref="J1099"/>
    <hyperlink r:id="rId1102" ref="J1100"/>
    <hyperlink r:id="rId1103" ref="J1101"/>
    <hyperlink r:id="rId1104" ref="J1102"/>
    <hyperlink r:id="rId1105" ref="J1103"/>
    <hyperlink r:id="rId1106" ref="J1104"/>
    <hyperlink r:id="rId1107" ref="J1105"/>
    <hyperlink r:id="rId1108" ref="J1106"/>
    <hyperlink r:id="rId1109" ref="J1107"/>
    <hyperlink r:id="rId1110" ref="J1108"/>
    <hyperlink r:id="rId1111" ref="J1109"/>
    <hyperlink r:id="rId1112" ref="J1110"/>
    <hyperlink r:id="rId1113" ref="J1111"/>
    <hyperlink r:id="rId1114" ref="J1112"/>
    <hyperlink r:id="rId1115" ref="J1113"/>
    <hyperlink r:id="rId1116" ref="J1114"/>
    <hyperlink r:id="rId1117" ref="J1115"/>
    <hyperlink r:id="rId1118" ref="J1116"/>
    <hyperlink r:id="rId1119" ref="J1117"/>
    <hyperlink r:id="rId1120" ref="J1118"/>
    <hyperlink r:id="rId1121" ref="J1119"/>
    <hyperlink r:id="rId1122" ref="J1120"/>
    <hyperlink r:id="rId1123" ref="J1121"/>
    <hyperlink r:id="rId1124" ref="J1122"/>
    <hyperlink r:id="rId1125" ref="J1123"/>
    <hyperlink r:id="rId1126" ref="J1124"/>
    <hyperlink r:id="rId1127" ref="J1125"/>
    <hyperlink r:id="rId1128" ref="J1126"/>
    <hyperlink r:id="rId1129" ref="J1127"/>
    <hyperlink r:id="rId1130" ref="J1128"/>
    <hyperlink r:id="rId1131" ref="J1129"/>
    <hyperlink r:id="rId1132" ref="J1130"/>
    <hyperlink r:id="rId1133" ref="J1131"/>
    <hyperlink r:id="rId1134" ref="J1132"/>
    <hyperlink r:id="rId1135" ref="J1133"/>
    <hyperlink r:id="rId1136" ref="J1134"/>
    <hyperlink r:id="rId1137" ref="J1135"/>
    <hyperlink r:id="rId1138" ref="J1136"/>
    <hyperlink r:id="rId1139" ref="J1137"/>
    <hyperlink r:id="rId1140" ref="J1138"/>
    <hyperlink r:id="rId1141" ref="J1139"/>
    <hyperlink r:id="rId1142" ref="J1140"/>
    <hyperlink r:id="rId1143" ref="J1141"/>
    <hyperlink r:id="rId1144" ref="J1142"/>
    <hyperlink r:id="rId1145" ref="J1143"/>
    <hyperlink r:id="rId1146" ref="J1144"/>
    <hyperlink r:id="rId1147" ref="J1145"/>
    <hyperlink r:id="rId1148" ref="J1146"/>
    <hyperlink r:id="rId1149" ref="J1147"/>
    <hyperlink r:id="rId1150" ref="J1148"/>
    <hyperlink r:id="rId1151" ref="J1149"/>
    <hyperlink r:id="rId1152" ref="J1150"/>
    <hyperlink r:id="rId1153" ref="J1151"/>
    <hyperlink r:id="rId1154" ref="J1152"/>
    <hyperlink r:id="rId1155" ref="J1153"/>
    <hyperlink r:id="rId1156" ref="J1154"/>
    <hyperlink r:id="rId1157" ref="J1155"/>
    <hyperlink r:id="rId1158" ref="J1156"/>
    <hyperlink r:id="rId1159" ref="J1157"/>
    <hyperlink r:id="rId1160" ref="J1158"/>
    <hyperlink r:id="rId1161" ref="J1159"/>
    <hyperlink r:id="rId1162" ref="J1160"/>
    <hyperlink r:id="rId1163" ref="J1161"/>
    <hyperlink r:id="rId1164" ref="J1162"/>
    <hyperlink r:id="rId1165" ref="J1163"/>
    <hyperlink r:id="rId1166" ref="J1164"/>
    <hyperlink r:id="rId1167" ref="J1165"/>
    <hyperlink r:id="rId1168" ref="J1166"/>
    <hyperlink r:id="rId1169" ref="J1167"/>
    <hyperlink r:id="rId1170" ref="J1168"/>
    <hyperlink r:id="rId1171" ref="J1169"/>
    <hyperlink r:id="rId1172" ref="J1170"/>
    <hyperlink r:id="rId1173" ref="J1171"/>
    <hyperlink r:id="rId1174" ref="J1172"/>
    <hyperlink r:id="rId1175" ref="J1173"/>
    <hyperlink r:id="rId1176" ref="J1174"/>
    <hyperlink r:id="rId1177" ref="J1175"/>
    <hyperlink r:id="rId1178" ref="J1176"/>
    <hyperlink r:id="rId1179" ref="J1177"/>
    <hyperlink r:id="rId1180" ref="J1178"/>
    <hyperlink r:id="rId1181" ref="J1179"/>
    <hyperlink r:id="rId1182" ref="J1180"/>
    <hyperlink r:id="rId1183" ref="J1181"/>
    <hyperlink r:id="rId1184" ref="J1182"/>
    <hyperlink r:id="rId1185" ref="J1183"/>
    <hyperlink r:id="rId1186" ref="J1184"/>
    <hyperlink r:id="rId1187" ref="J1185"/>
    <hyperlink r:id="rId1188" ref="J1186"/>
    <hyperlink r:id="rId1189" ref="J1187"/>
    <hyperlink r:id="rId1190" ref="J1188"/>
    <hyperlink r:id="rId1191" ref="J1189"/>
    <hyperlink r:id="rId1192" ref="J1190"/>
    <hyperlink r:id="rId1193" ref="J1191"/>
    <hyperlink r:id="rId1194" ref="J1192"/>
    <hyperlink r:id="rId1195" ref="J1193"/>
    <hyperlink r:id="rId1196" ref="J1194"/>
    <hyperlink r:id="rId1197" ref="J1195"/>
    <hyperlink r:id="rId1198" ref="J1196"/>
    <hyperlink r:id="rId1199" ref="J1197"/>
    <hyperlink r:id="rId1200" ref="J1198"/>
    <hyperlink r:id="rId1201" ref="J1199"/>
    <hyperlink r:id="rId1202" ref="J1200"/>
    <hyperlink r:id="rId1203" ref="J1201"/>
    <hyperlink r:id="rId1204" ref="J1202"/>
    <hyperlink r:id="rId1205" ref="J1203"/>
    <hyperlink r:id="rId1206" ref="J1204"/>
    <hyperlink r:id="rId1207" ref="J1205"/>
    <hyperlink r:id="rId1208" ref="J1206"/>
    <hyperlink r:id="rId1209" ref="J1207"/>
    <hyperlink r:id="rId1210" ref="J1208"/>
    <hyperlink r:id="rId1211" ref="J1209"/>
    <hyperlink r:id="rId1212" ref="J1210"/>
    <hyperlink r:id="rId1213" ref="J1211"/>
    <hyperlink r:id="rId1214" ref="J1212"/>
    <hyperlink r:id="rId1215" ref="J1213"/>
    <hyperlink r:id="rId1216" ref="J1214"/>
    <hyperlink r:id="rId1217" ref="J1215"/>
    <hyperlink r:id="rId1218" ref="J1216"/>
    <hyperlink r:id="rId1219" ref="J1217"/>
    <hyperlink r:id="rId1220" ref="J1218"/>
    <hyperlink r:id="rId1221" ref="J1219"/>
    <hyperlink r:id="rId1222" ref="J1220"/>
    <hyperlink r:id="rId1223" ref="J1221"/>
    <hyperlink r:id="rId1224" ref="J1222"/>
    <hyperlink r:id="rId1225" ref="J1223"/>
    <hyperlink r:id="rId1226" ref="J1224"/>
    <hyperlink r:id="rId1227" ref="J1225"/>
    <hyperlink r:id="rId1228" ref="J1226"/>
    <hyperlink r:id="rId1229" ref="J1227"/>
    <hyperlink r:id="rId1230" ref="J1228"/>
    <hyperlink r:id="rId1231" ref="J1229"/>
    <hyperlink r:id="rId1232" ref="J1230"/>
    <hyperlink r:id="rId1233" ref="J1231"/>
    <hyperlink r:id="rId1234" ref="J1232"/>
    <hyperlink r:id="rId1235" ref="J1233"/>
    <hyperlink r:id="rId1236" ref="J1234"/>
    <hyperlink r:id="rId1237" ref="J1235"/>
    <hyperlink r:id="rId1238" ref="J1236"/>
    <hyperlink r:id="rId1239" ref="J1237"/>
    <hyperlink r:id="rId1240" ref="J1238"/>
    <hyperlink r:id="rId1241" ref="J1239"/>
    <hyperlink r:id="rId1242" ref="J1240"/>
    <hyperlink r:id="rId1243" ref="J1241"/>
    <hyperlink r:id="rId1244" ref="J1242"/>
    <hyperlink r:id="rId1245" ref="J1243"/>
    <hyperlink r:id="rId1246" ref="J1244"/>
    <hyperlink r:id="rId1247" ref="J1245"/>
    <hyperlink r:id="rId1248" ref="J1246"/>
    <hyperlink r:id="rId1249" ref="J1247"/>
    <hyperlink r:id="rId1250" ref="J1248"/>
    <hyperlink r:id="rId1251" ref="J1249"/>
    <hyperlink r:id="rId1252" ref="J1250"/>
    <hyperlink r:id="rId1253" ref="J1251"/>
    <hyperlink r:id="rId1254" ref="J1252"/>
    <hyperlink r:id="rId1255" ref="J1253"/>
    <hyperlink r:id="rId1256" ref="J1254"/>
    <hyperlink r:id="rId1257" ref="J1255"/>
    <hyperlink r:id="rId1258" ref="J1256"/>
    <hyperlink r:id="rId1259" ref="J1257"/>
    <hyperlink r:id="rId1260" ref="J1258"/>
    <hyperlink r:id="rId1261" ref="J1259"/>
    <hyperlink r:id="rId1262" ref="J1260"/>
    <hyperlink r:id="rId1263" ref="J1261"/>
    <hyperlink r:id="rId1264" ref="J1262"/>
    <hyperlink r:id="rId1265" ref="J1263"/>
    <hyperlink r:id="rId1266" ref="J1264"/>
    <hyperlink r:id="rId1267" ref="J1265"/>
    <hyperlink r:id="rId1268" ref="J1266"/>
    <hyperlink r:id="rId1269" ref="J1267"/>
    <hyperlink r:id="rId1270" ref="J1268"/>
    <hyperlink r:id="rId1271" ref="J1269"/>
    <hyperlink r:id="rId1272" ref="J1270"/>
    <hyperlink r:id="rId1273" ref="J1271"/>
    <hyperlink r:id="rId1274" ref="J1272"/>
    <hyperlink r:id="rId1275" ref="J1273"/>
    <hyperlink r:id="rId1276" ref="J1274"/>
    <hyperlink r:id="rId1277" ref="J1275"/>
    <hyperlink r:id="rId1278" ref="J1276"/>
    <hyperlink r:id="rId1279" ref="J1277"/>
    <hyperlink r:id="rId1280" ref="J1278"/>
    <hyperlink r:id="rId1281" ref="J1279"/>
    <hyperlink r:id="rId1282" ref="J1280"/>
    <hyperlink r:id="rId1283" ref="J1281"/>
    <hyperlink r:id="rId1284" ref="J1282"/>
    <hyperlink r:id="rId1285" ref="J1283"/>
    <hyperlink r:id="rId1286" ref="J1284"/>
    <hyperlink r:id="rId1287" ref="J1286"/>
    <hyperlink r:id="rId1288" ref="J1287"/>
    <hyperlink r:id="rId1289" ref="J1288"/>
    <hyperlink r:id="rId1290" ref="J1289"/>
    <hyperlink r:id="rId1291" ref="J1290"/>
    <hyperlink r:id="rId1292" ref="J1291"/>
    <hyperlink r:id="rId1293" ref="J1292"/>
    <hyperlink r:id="rId1294" ref="J1293"/>
    <hyperlink r:id="rId1295" ref="J1294"/>
    <hyperlink r:id="rId1296" ref="J1295"/>
    <hyperlink r:id="rId1297" ref="J1296"/>
    <hyperlink r:id="rId1298" ref="J1297"/>
    <hyperlink r:id="rId1299" ref="J1298"/>
    <hyperlink r:id="rId1300" ref="J1299"/>
    <hyperlink r:id="rId1301" ref="J1300"/>
    <hyperlink r:id="rId1302" ref="J1301"/>
    <hyperlink r:id="rId1303" ref="J1302"/>
    <hyperlink r:id="rId1304" ref="J1303"/>
    <hyperlink r:id="rId1305" ref="J1304"/>
    <hyperlink r:id="rId1306" ref="J1305"/>
    <hyperlink r:id="rId1307" ref="J1306"/>
    <hyperlink r:id="rId1308" ref="J1307"/>
    <hyperlink r:id="rId1309" ref="J1308"/>
    <hyperlink r:id="rId1310" ref="J1309"/>
    <hyperlink r:id="rId1311" ref="J1310"/>
    <hyperlink r:id="rId1312" ref="J1311"/>
    <hyperlink r:id="rId1313" ref="J1312"/>
    <hyperlink r:id="rId1314" ref="J1313"/>
    <hyperlink r:id="rId1315" ref="J1314"/>
    <hyperlink r:id="rId1316" ref="J1315"/>
    <hyperlink r:id="rId1317" ref="J1316"/>
    <hyperlink r:id="rId1318" ref="J1317"/>
    <hyperlink r:id="rId1319" ref="J1318"/>
    <hyperlink r:id="rId1320" ref="J1319"/>
    <hyperlink r:id="rId1321" ref="J1320"/>
    <hyperlink r:id="rId1322" ref="J1321"/>
    <hyperlink r:id="rId1323" ref="J1322"/>
    <hyperlink r:id="rId1324" ref="J1323"/>
    <hyperlink r:id="rId1325" ref="J1324"/>
    <hyperlink r:id="rId1326" ref="J1325"/>
    <hyperlink r:id="rId1327" ref="J1326"/>
    <hyperlink r:id="rId1328" ref="J1327"/>
    <hyperlink r:id="rId1329" ref="J1328"/>
    <hyperlink r:id="rId1330" ref="J1329"/>
    <hyperlink r:id="rId1331" ref="J1330"/>
    <hyperlink r:id="rId1332" ref="J1331"/>
    <hyperlink r:id="rId1333" ref="J1332"/>
    <hyperlink r:id="rId1334" ref="J1333"/>
    <hyperlink r:id="rId1335" ref="J1334"/>
    <hyperlink r:id="rId1336" ref="J1335"/>
    <hyperlink r:id="rId1337" ref="J1336"/>
    <hyperlink r:id="rId1338" ref="J1337"/>
    <hyperlink r:id="rId1339" ref="J1338"/>
    <hyperlink r:id="rId1340" ref="J1339"/>
    <hyperlink r:id="rId1341" ref="J1340"/>
    <hyperlink r:id="rId1342" ref="J1341"/>
    <hyperlink r:id="rId1343" ref="J1342"/>
    <hyperlink r:id="rId1344" ref="J1343"/>
    <hyperlink r:id="rId1345" ref="J1344"/>
    <hyperlink r:id="rId1346" ref="J1345"/>
    <hyperlink r:id="rId1347" ref="J1346"/>
    <hyperlink r:id="rId1348" ref="J1347"/>
    <hyperlink r:id="rId1349" ref="J1348"/>
    <hyperlink r:id="rId1350" ref="J1349"/>
    <hyperlink r:id="rId1351" ref="J1350"/>
    <hyperlink r:id="rId1352" ref="J1351"/>
    <hyperlink r:id="rId1353" ref="J1352"/>
    <hyperlink r:id="rId1354" ref="J1353"/>
    <hyperlink r:id="rId1355" ref="J1354"/>
    <hyperlink r:id="rId1356" ref="J1355"/>
    <hyperlink r:id="rId1357" ref="J1356"/>
    <hyperlink r:id="rId1358" ref="J1357"/>
    <hyperlink r:id="rId1359" ref="J1358"/>
    <hyperlink r:id="rId1360" ref="J1359"/>
    <hyperlink r:id="rId1361" ref="J1360"/>
    <hyperlink r:id="rId1362" ref="J1361"/>
    <hyperlink r:id="rId1363" ref="J1362"/>
    <hyperlink r:id="rId1364" ref="J1363"/>
    <hyperlink r:id="rId1365" ref="J1364"/>
    <hyperlink r:id="rId1366" ref="J1365"/>
    <hyperlink r:id="rId1367" ref="J1366"/>
    <hyperlink r:id="rId1368" ref="J1367"/>
    <hyperlink r:id="rId1369" ref="J1368"/>
    <hyperlink r:id="rId1370" ref="J1369"/>
    <hyperlink r:id="rId1371" ref="J1370"/>
    <hyperlink r:id="rId1372" ref="J1371"/>
    <hyperlink r:id="rId1373" ref="J1372"/>
    <hyperlink r:id="rId1374" ref="J1373"/>
    <hyperlink r:id="rId1375" ref="J1374"/>
    <hyperlink r:id="rId1376" ref="J1375"/>
    <hyperlink r:id="rId1377" ref="J1376"/>
    <hyperlink r:id="rId1378" ref="J1377"/>
    <hyperlink r:id="rId1379" ref="J1378"/>
    <hyperlink r:id="rId1380" ref="J1379"/>
    <hyperlink r:id="rId1381" ref="J1380"/>
    <hyperlink r:id="rId1382" ref="J1383"/>
    <hyperlink r:id="rId1383" ref="J1384"/>
    <hyperlink r:id="rId1384" ref="J1385"/>
    <hyperlink r:id="rId1385" ref="J1386"/>
    <hyperlink r:id="rId1386" ref="J1387"/>
    <hyperlink r:id="rId1387" ref="J1388"/>
    <hyperlink r:id="rId1388" ref="J1389"/>
    <hyperlink r:id="rId1389" ref="J1390"/>
    <hyperlink r:id="rId1390" ref="J1391"/>
    <hyperlink r:id="rId1391" ref="J1392"/>
    <hyperlink r:id="rId1392" ref="J1393"/>
    <hyperlink r:id="rId1393" ref="J1394"/>
    <hyperlink r:id="rId1394" ref="J1395"/>
    <hyperlink r:id="rId1395" ref="J1396"/>
    <hyperlink r:id="rId1396" ref="J1397"/>
    <hyperlink r:id="rId1397" ref="J1398"/>
    <hyperlink r:id="rId1398" ref="J1399"/>
    <hyperlink r:id="rId1399" ref="J1400"/>
    <hyperlink r:id="rId1400" ref="J1401"/>
    <hyperlink r:id="rId1401" ref="J1402"/>
    <hyperlink r:id="rId1402" ref="J1403"/>
    <hyperlink r:id="rId1403" ref="J1404"/>
    <hyperlink r:id="rId1404" ref="J1405"/>
    <hyperlink r:id="rId1405" ref="J1406"/>
    <hyperlink r:id="rId1406" ref="J1407"/>
    <hyperlink r:id="rId1407" ref="J1408"/>
    <hyperlink r:id="rId1408" ref="J1409"/>
    <hyperlink r:id="rId1409" ref="J1410"/>
    <hyperlink r:id="rId1410" ref="J1411"/>
    <hyperlink r:id="rId1411" ref="J1412"/>
    <hyperlink r:id="rId1412" ref="J1413"/>
    <hyperlink r:id="rId1413" ref="J1414"/>
    <hyperlink r:id="rId1414" ref="J1415"/>
    <hyperlink r:id="rId1415" ref="J1416"/>
    <hyperlink r:id="rId1416" ref="J1417"/>
    <hyperlink r:id="rId1417" ref="J1418"/>
    <hyperlink r:id="rId1418" ref="J1419"/>
    <hyperlink r:id="rId1419" ref="J1420"/>
    <hyperlink r:id="rId1420" ref="J1421"/>
    <hyperlink r:id="rId1421" ref="J1422"/>
    <hyperlink r:id="rId1422" ref="J1423"/>
    <hyperlink r:id="rId1423" ref="J1424"/>
    <hyperlink r:id="rId1424" ref="J1425"/>
    <hyperlink r:id="rId1425" ref="J1426"/>
    <hyperlink r:id="rId1426" ref="J1427"/>
    <hyperlink r:id="rId1427" ref="J1428"/>
    <hyperlink r:id="rId1428" ref="J1429"/>
    <hyperlink r:id="rId1429" ref="J1430"/>
    <hyperlink r:id="rId1430" ref="J1431"/>
    <hyperlink r:id="rId1431" ref="J1432"/>
    <hyperlink r:id="rId1432" ref="J1433"/>
    <hyperlink r:id="rId1433" ref="J1434"/>
    <hyperlink r:id="rId1434" ref="J1435"/>
    <hyperlink r:id="rId1435" ref="J1436"/>
    <hyperlink r:id="rId1436" ref="J1437"/>
    <hyperlink r:id="rId1437" ref="J1438"/>
    <hyperlink r:id="rId1438" ref="J1439"/>
    <hyperlink r:id="rId1439" ref="J1440"/>
    <hyperlink r:id="rId1440" ref="J1441"/>
    <hyperlink r:id="rId1441" ref="J1442"/>
    <hyperlink r:id="rId1442" ref="J1443"/>
    <hyperlink r:id="rId1443" ref="J1444"/>
    <hyperlink r:id="rId1444" ref="J1445"/>
    <hyperlink r:id="rId1445" ref="J1446"/>
    <hyperlink r:id="rId1446" ref="J1447"/>
    <hyperlink r:id="rId1447" ref="J1448"/>
    <hyperlink r:id="rId1448" ref="J1449"/>
    <hyperlink r:id="rId1449" ref="J1450"/>
    <hyperlink r:id="rId1450" ref="J1451"/>
    <hyperlink r:id="rId1451" ref="J1452"/>
    <hyperlink r:id="rId1452" ref="J1453"/>
    <hyperlink r:id="rId1453" ref="J1454"/>
    <hyperlink r:id="rId1454" ref="J1455"/>
    <hyperlink r:id="rId1455" ref="J1456"/>
    <hyperlink r:id="rId1456" ref="J1457"/>
    <hyperlink r:id="rId1457" ref="J1458"/>
    <hyperlink r:id="rId1458" ref="J1459"/>
    <hyperlink r:id="rId1459" ref="J1460"/>
    <hyperlink r:id="rId1460" ref="J1461"/>
    <hyperlink r:id="rId1461" ref="J1462"/>
    <hyperlink r:id="rId1462" ref="J1463"/>
    <hyperlink r:id="rId1463" ref="J1464"/>
    <hyperlink r:id="rId1464" ref="J1465"/>
    <hyperlink r:id="rId1465" ref="J1466"/>
    <hyperlink r:id="rId1466" ref="J1467"/>
    <hyperlink r:id="rId1467" ref="J1468"/>
    <hyperlink r:id="rId1468" ref="J1469"/>
    <hyperlink r:id="rId1469" ref="J1470"/>
    <hyperlink r:id="rId1470" ref="J1471"/>
    <hyperlink r:id="rId1471" ref="J1472"/>
    <hyperlink r:id="rId1472" ref="J1473"/>
    <hyperlink r:id="rId1473" ref="J1474"/>
    <hyperlink r:id="rId1474" ref="J1475"/>
    <hyperlink r:id="rId1475" ref="J1476"/>
    <hyperlink r:id="rId1476" ref="J1477"/>
    <hyperlink r:id="rId1477" ref="J1478"/>
    <hyperlink r:id="rId1478" ref="J1479"/>
    <hyperlink r:id="rId1479" ref="J1480"/>
    <hyperlink r:id="rId1480" ref="J1481"/>
    <hyperlink r:id="rId1481" ref="J1482"/>
    <hyperlink r:id="rId1482" ref="J1483"/>
    <hyperlink r:id="rId1483" ref="J1484"/>
    <hyperlink r:id="rId1484" ref="J1485"/>
    <hyperlink r:id="rId1485" ref="J1486"/>
    <hyperlink r:id="rId1486" ref="J1487"/>
    <hyperlink r:id="rId1487" ref="J1488"/>
    <hyperlink r:id="rId1488" ref="J1489"/>
    <hyperlink r:id="rId1489" ref="J1490"/>
    <hyperlink r:id="rId1490" ref="J1491"/>
    <hyperlink r:id="rId1491" ref="J1492"/>
    <hyperlink r:id="rId1492" ref="J1493"/>
    <hyperlink r:id="rId1493" ref="J1494"/>
    <hyperlink r:id="rId1494" ref="J1495"/>
    <hyperlink r:id="rId1495" ref="J1496"/>
    <hyperlink r:id="rId1496" ref="J1497"/>
    <hyperlink r:id="rId1497" ref="J1498"/>
    <hyperlink r:id="rId1498" ref="J1499"/>
    <hyperlink r:id="rId1499" ref="J1500"/>
    <hyperlink r:id="rId1500" ref="J1501"/>
    <hyperlink r:id="rId1501" ref="J1502"/>
    <hyperlink r:id="rId1502" ref="J1503"/>
    <hyperlink r:id="rId1503" ref="J1504"/>
    <hyperlink r:id="rId1504" ref="J1505"/>
    <hyperlink r:id="rId1505" ref="J1506"/>
    <hyperlink r:id="rId1506" ref="J1507"/>
    <hyperlink r:id="rId1507" ref="J1508"/>
    <hyperlink r:id="rId1508" ref="J1509"/>
    <hyperlink r:id="rId1509" ref="J1510"/>
    <hyperlink r:id="rId1510" ref="J1511"/>
    <hyperlink r:id="rId1511" ref="J1512"/>
    <hyperlink r:id="rId1512" ref="J1513"/>
    <hyperlink r:id="rId1513" ref="J1514"/>
    <hyperlink r:id="rId1514" ref="J1515"/>
    <hyperlink r:id="rId1515" ref="J1516"/>
    <hyperlink r:id="rId1516" ref="J1517"/>
    <hyperlink r:id="rId1517" ref="J1518"/>
    <hyperlink r:id="rId1518" ref="J1519"/>
    <hyperlink r:id="rId1519" ref="J1520"/>
    <hyperlink r:id="rId1520" ref="J1521"/>
    <hyperlink r:id="rId1521" ref="J1522"/>
    <hyperlink r:id="rId1522" ref="J1523"/>
    <hyperlink r:id="rId1523" ref="J1524"/>
    <hyperlink r:id="rId1524" ref="J1525"/>
    <hyperlink r:id="rId1525" ref="J1526"/>
    <hyperlink r:id="rId1526" ref="J1527"/>
    <hyperlink r:id="rId1527" ref="J1528"/>
    <hyperlink r:id="rId1528" ref="J1529"/>
    <hyperlink r:id="rId1529" ref="J1530"/>
    <hyperlink r:id="rId1530" ref="J1531"/>
    <hyperlink r:id="rId1531" ref="J1532"/>
    <hyperlink r:id="rId1532" ref="J1533"/>
    <hyperlink r:id="rId1533" ref="J1534"/>
    <hyperlink r:id="rId1534" ref="J1535"/>
    <hyperlink r:id="rId1535" ref="J1536"/>
    <hyperlink r:id="rId1536" ref="J1537"/>
    <hyperlink r:id="rId1537" ref="J1538"/>
    <hyperlink r:id="rId1538" ref="J1539"/>
    <hyperlink r:id="rId1539" ref="J1540"/>
    <hyperlink r:id="rId1540" ref="J1541"/>
    <hyperlink r:id="rId1541" ref="J1542"/>
    <hyperlink r:id="rId1542" ref="J1543"/>
    <hyperlink r:id="rId1543" ref="J1544"/>
    <hyperlink r:id="rId1544" ref="J1545"/>
    <hyperlink r:id="rId1545" ref="J1546"/>
    <hyperlink r:id="rId1546" ref="J1547"/>
    <hyperlink r:id="rId1547" ref="J1548"/>
    <hyperlink r:id="rId1548" ref="J1549"/>
    <hyperlink r:id="rId1549" ref="J1550"/>
    <hyperlink r:id="rId1550" ref="J1551"/>
    <hyperlink r:id="rId1551" ref="J1552"/>
    <hyperlink r:id="rId1552" ref="J1553"/>
    <hyperlink r:id="rId1553" ref="J1554"/>
    <hyperlink r:id="rId1554" ref="J1555"/>
    <hyperlink r:id="rId1555" ref="J1556"/>
    <hyperlink r:id="rId1556" ref="J1557"/>
    <hyperlink r:id="rId1557" ref="J1558"/>
    <hyperlink r:id="rId1558" ref="J1559"/>
    <hyperlink r:id="rId1559" ref="J1560"/>
    <hyperlink r:id="rId1560" ref="J1561"/>
    <hyperlink r:id="rId1561" ref="J1562"/>
    <hyperlink r:id="rId1562" ref="J1563"/>
    <hyperlink r:id="rId1563" ref="J1564"/>
    <hyperlink r:id="rId1564" ref="J1565"/>
    <hyperlink r:id="rId1565" ref="J1566"/>
    <hyperlink r:id="rId1566" ref="J1567"/>
    <hyperlink r:id="rId1567" ref="J1568"/>
    <hyperlink r:id="rId1568" ref="J1569"/>
    <hyperlink r:id="rId1569" ref="J1570"/>
    <hyperlink r:id="rId1570" ref="J1571"/>
    <hyperlink r:id="rId1571" ref="J1572"/>
    <hyperlink r:id="rId1572" ref="J1573"/>
    <hyperlink r:id="rId1573" ref="J1574"/>
    <hyperlink r:id="rId1574" ref="J1575"/>
    <hyperlink r:id="rId1575" ref="J1576"/>
    <hyperlink r:id="rId1576" ref="J1577"/>
    <hyperlink r:id="rId1577" ref="J1578"/>
    <hyperlink r:id="rId1578" ref="J1579"/>
    <hyperlink r:id="rId1579" ref="J1580"/>
    <hyperlink r:id="rId1580" ref="J1581"/>
    <hyperlink r:id="rId1581" ref="J1582"/>
    <hyperlink r:id="rId1582" ref="J1583"/>
    <hyperlink r:id="rId1583" ref="J1584"/>
    <hyperlink r:id="rId1584" ref="J1585"/>
    <hyperlink r:id="rId1585" ref="J1586"/>
    <hyperlink r:id="rId1586" ref="J1587"/>
    <hyperlink r:id="rId1587" ref="J1588"/>
    <hyperlink r:id="rId1588" ref="J1589"/>
    <hyperlink r:id="rId1589" ref="J1590"/>
    <hyperlink r:id="rId1590" ref="J1591"/>
    <hyperlink r:id="rId1591" ref="J1592"/>
    <hyperlink r:id="rId1592" ref="J1593"/>
    <hyperlink r:id="rId1593" ref="J1594"/>
    <hyperlink r:id="rId1594" ref="J1595"/>
    <hyperlink r:id="rId1595" ref="J1596"/>
    <hyperlink r:id="rId1596" ref="J1597"/>
    <hyperlink r:id="rId1597" ref="J1598"/>
    <hyperlink r:id="rId1598" ref="J1599"/>
    <hyperlink r:id="rId1599" ref="J1600"/>
    <hyperlink r:id="rId1600" ref="J1601"/>
    <hyperlink r:id="rId1601" ref="J1602"/>
    <hyperlink r:id="rId1602" ref="J1603"/>
    <hyperlink r:id="rId1603" ref="J1604"/>
    <hyperlink r:id="rId1604" ref="J1605"/>
    <hyperlink r:id="rId1605" ref="J1606"/>
    <hyperlink r:id="rId1606" ref="J1607"/>
    <hyperlink r:id="rId1607" ref="J1608"/>
    <hyperlink r:id="rId1608" ref="J1609"/>
    <hyperlink r:id="rId1609" ref="J1610"/>
    <hyperlink r:id="rId1610" ref="J1611"/>
    <hyperlink r:id="rId1611" ref="J1612"/>
    <hyperlink r:id="rId1612" ref="J1613"/>
    <hyperlink r:id="rId1613" ref="J1614"/>
    <hyperlink r:id="rId1614" ref="J1615"/>
    <hyperlink r:id="rId1615" ref="J1616"/>
    <hyperlink r:id="rId1616" ref="J1617"/>
    <hyperlink r:id="rId1617" ref="J1618"/>
    <hyperlink r:id="rId1618" ref="J1619"/>
    <hyperlink r:id="rId1619" ref="J1620"/>
    <hyperlink r:id="rId1620" ref="J1621"/>
    <hyperlink r:id="rId1621" ref="J1622"/>
    <hyperlink r:id="rId1622" ref="J1623"/>
    <hyperlink r:id="rId1623" ref="J1624"/>
    <hyperlink r:id="rId1624" ref="J1625"/>
    <hyperlink r:id="rId1625" ref="J1626"/>
    <hyperlink r:id="rId1626" ref="J1629"/>
    <hyperlink r:id="rId1627" ref="J1630"/>
    <hyperlink r:id="rId1628" ref="J1631"/>
    <hyperlink r:id="rId1629" ref="J1632"/>
    <hyperlink r:id="rId1630" ref="J1633"/>
    <hyperlink r:id="rId1631" ref="J1634"/>
    <hyperlink r:id="rId1632" ref="J1635"/>
    <hyperlink r:id="rId1633" ref="J1636"/>
    <hyperlink r:id="rId1634" ref="J1637"/>
    <hyperlink r:id="rId1635" ref="J1638"/>
    <hyperlink r:id="rId1636" ref="J1639"/>
    <hyperlink r:id="rId1637" ref="J1640"/>
    <hyperlink r:id="rId1638" ref="J1641"/>
    <hyperlink r:id="rId1639" ref="J1642"/>
    <hyperlink r:id="rId1640" ref="J1643"/>
    <hyperlink r:id="rId1641" ref="J1644"/>
    <hyperlink r:id="rId1642" ref="J1645"/>
    <hyperlink r:id="rId1643" ref="J1646"/>
    <hyperlink r:id="rId1644" ref="J1647"/>
    <hyperlink r:id="rId1645" ref="J1648"/>
    <hyperlink r:id="rId1646" ref="J1649"/>
    <hyperlink r:id="rId1647" ref="J1650"/>
    <hyperlink r:id="rId1648" ref="J1651"/>
    <hyperlink r:id="rId1649" ref="J1652"/>
    <hyperlink r:id="rId1650" ref="J1653"/>
    <hyperlink r:id="rId1651" ref="J1654"/>
    <hyperlink r:id="rId1652" ref="J1655"/>
    <hyperlink r:id="rId1653" ref="J1656"/>
    <hyperlink r:id="rId1654" ref="J1657"/>
    <hyperlink r:id="rId1655" ref="J1658"/>
    <hyperlink r:id="rId1656" ref="J1659"/>
    <hyperlink r:id="rId1657" ref="J1660"/>
    <hyperlink r:id="rId1658" ref="J1661"/>
    <hyperlink r:id="rId1659" ref="J1662"/>
    <hyperlink r:id="rId1660" ref="J1663"/>
    <hyperlink r:id="rId1661" ref="J1664"/>
    <hyperlink r:id="rId1662" ref="J1665"/>
    <hyperlink r:id="rId1663" ref="J1666"/>
    <hyperlink r:id="rId1664" ref="J1667"/>
    <hyperlink r:id="rId1665" ref="J1668"/>
    <hyperlink r:id="rId1666" ref="J1669"/>
    <hyperlink r:id="rId1667" ref="J1670"/>
    <hyperlink r:id="rId1668" ref="J1671"/>
    <hyperlink r:id="rId1669" ref="J1672"/>
    <hyperlink r:id="rId1670" ref="J1673"/>
    <hyperlink r:id="rId1671" ref="J1674"/>
    <hyperlink r:id="rId1672" ref="J1675"/>
    <hyperlink r:id="rId1673" ref="J1676"/>
    <hyperlink r:id="rId1674" ref="J1677"/>
    <hyperlink r:id="rId1675" ref="J1678"/>
    <hyperlink r:id="rId1676" ref="J1679"/>
    <hyperlink r:id="rId1677" ref="J1680"/>
    <hyperlink r:id="rId1678" ref="J1681"/>
    <hyperlink r:id="rId1679" ref="J1682"/>
    <hyperlink r:id="rId1680" ref="J1683"/>
    <hyperlink r:id="rId1681" ref="J1684"/>
    <hyperlink r:id="rId1682" ref="J1685"/>
    <hyperlink r:id="rId1683" ref="J1686"/>
    <hyperlink r:id="rId1684" ref="J1687"/>
    <hyperlink r:id="rId1685" ref="J1688"/>
    <hyperlink r:id="rId1686" ref="J1689"/>
    <hyperlink r:id="rId1687" ref="J1690"/>
    <hyperlink r:id="rId1688" ref="J1691"/>
    <hyperlink r:id="rId1689" ref="J1692"/>
    <hyperlink r:id="rId1690" ref="J1693"/>
    <hyperlink r:id="rId1691" ref="J1694"/>
    <hyperlink r:id="rId1692" ref="J1695"/>
    <hyperlink r:id="rId1693" ref="J1696"/>
    <hyperlink r:id="rId1694" ref="J1697"/>
    <hyperlink r:id="rId1695" ref="J1698"/>
    <hyperlink r:id="rId1696" ref="J1699"/>
    <hyperlink r:id="rId1697" ref="J1700"/>
    <hyperlink r:id="rId1698" ref="J1701"/>
    <hyperlink r:id="rId1699" ref="J1702"/>
    <hyperlink r:id="rId1700" ref="J1703"/>
    <hyperlink r:id="rId1701" ref="J1704"/>
    <hyperlink r:id="rId1702" ref="J1705"/>
    <hyperlink r:id="rId1703" ref="J1706"/>
    <hyperlink r:id="rId1704" ref="J1707"/>
    <hyperlink r:id="rId1705" ref="J1708"/>
    <hyperlink r:id="rId1706" ref="J1709"/>
    <hyperlink r:id="rId1707" ref="J1710"/>
    <hyperlink r:id="rId1708" ref="J1711"/>
    <hyperlink r:id="rId1709" ref="J1712"/>
    <hyperlink r:id="rId1710" ref="J1713"/>
    <hyperlink r:id="rId1711" ref="J1714"/>
    <hyperlink r:id="rId1712" ref="J1715"/>
    <hyperlink r:id="rId1713" ref="J1716"/>
    <hyperlink r:id="rId1714" ref="J1717"/>
    <hyperlink r:id="rId1715" ref="J1718"/>
    <hyperlink r:id="rId1716" ref="J1719"/>
    <hyperlink r:id="rId1717" ref="J1720"/>
    <hyperlink r:id="rId1718" ref="J1721"/>
    <hyperlink r:id="rId1719" ref="J1722"/>
    <hyperlink r:id="rId1720" ref="J1723"/>
    <hyperlink r:id="rId1721" ref="J1724"/>
    <hyperlink r:id="rId1722" ref="J1725"/>
    <hyperlink r:id="rId1723" ref="J1726"/>
    <hyperlink r:id="rId1724" ref="J1727"/>
    <hyperlink r:id="rId1725" ref="J1728"/>
    <hyperlink r:id="rId1726" ref="J1729"/>
    <hyperlink r:id="rId1727" ref="J1730"/>
    <hyperlink r:id="rId1728" ref="J1731"/>
    <hyperlink r:id="rId1729" ref="J1732"/>
    <hyperlink r:id="rId1730" ref="J1733"/>
    <hyperlink r:id="rId1731" ref="J1734"/>
    <hyperlink r:id="rId1732" ref="J1735"/>
    <hyperlink r:id="rId1733" ref="J1736"/>
    <hyperlink r:id="rId1734" ref="J1737"/>
    <hyperlink r:id="rId1735" ref="J1738"/>
    <hyperlink r:id="rId1736" ref="J1739"/>
    <hyperlink r:id="rId1737" ref="J1740"/>
    <hyperlink r:id="rId1738" ref="J1741"/>
    <hyperlink r:id="rId1739" ref="J1742"/>
    <hyperlink r:id="rId1740" ref="J1743"/>
    <hyperlink r:id="rId1741" ref="J1744"/>
    <hyperlink r:id="rId1742" ref="J1745"/>
    <hyperlink r:id="rId1743" ref="J1746"/>
    <hyperlink r:id="rId1744" ref="J1747"/>
    <hyperlink r:id="rId1745" ref="J1748"/>
    <hyperlink r:id="rId1746" ref="J1749"/>
    <hyperlink r:id="rId1747" ref="J1750"/>
    <hyperlink r:id="rId1748" ref="J1751"/>
    <hyperlink r:id="rId1749" ref="J1752"/>
    <hyperlink r:id="rId1750" ref="J1753"/>
    <hyperlink r:id="rId1751" ref="J1754"/>
    <hyperlink r:id="rId1752" ref="J1755"/>
    <hyperlink r:id="rId1753" ref="J1756"/>
    <hyperlink r:id="rId1754" ref="J1757"/>
    <hyperlink r:id="rId1755" ref="J1758"/>
    <hyperlink r:id="rId1756" ref="J1759"/>
    <hyperlink r:id="rId1757" ref="J1760"/>
    <hyperlink r:id="rId1758" ref="J1761"/>
    <hyperlink r:id="rId1759" ref="J1762"/>
    <hyperlink r:id="rId1760" ref="J1763"/>
    <hyperlink r:id="rId1761" ref="J1764"/>
    <hyperlink r:id="rId1762" ref="J1765"/>
    <hyperlink r:id="rId1763" ref="J1766"/>
    <hyperlink r:id="rId1764" ref="J1767"/>
    <hyperlink r:id="rId1765" ref="J1768"/>
    <hyperlink r:id="rId1766" ref="J1769"/>
    <hyperlink r:id="rId1767" ref="J1770"/>
    <hyperlink r:id="rId1768" ref="J1771"/>
    <hyperlink r:id="rId1769" ref="J1772"/>
    <hyperlink r:id="rId1770" ref="J1773"/>
    <hyperlink r:id="rId1771" ref="J1774"/>
    <hyperlink r:id="rId1772" ref="J1775"/>
    <hyperlink r:id="rId1773" ref="J1776"/>
    <hyperlink r:id="rId1774" ref="J1777"/>
    <hyperlink r:id="rId1775" ref="J1778"/>
    <hyperlink r:id="rId1776" ref="J1779"/>
    <hyperlink r:id="rId1777" ref="J1780"/>
    <hyperlink r:id="rId1778" ref="J1781"/>
    <hyperlink r:id="rId1779" ref="J1782"/>
    <hyperlink r:id="rId1780" ref="J1783"/>
    <hyperlink r:id="rId1781" ref="J1784"/>
    <hyperlink r:id="rId1782" ref="J1785"/>
    <hyperlink r:id="rId1783" ref="J1786"/>
    <hyperlink r:id="rId1784" ref="J1787"/>
    <hyperlink r:id="rId1785" ref="J1788"/>
    <hyperlink r:id="rId1786" ref="J1789"/>
    <hyperlink r:id="rId1787" ref="J1790"/>
    <hyperlink r:id="rId1788" ref="J1791"/>
    <hyperlink r:id="rId1789" ref="J1792"/>
    <hyperlink r:id="rId1790" ref="J1793"/>
    <hyperlink r:id="rId1791" ref="J1794"/>
    <hyperlink r:id="rId1792" ref="J1795"/>
    <hyperlink r:id="rId1793" ref="J1796"/>
    <hyperlink r:id="rId1794" ref="J1797"/>
    <hyperlink r:id="rId1795" ref="J1798"/>
    <hyperlink r:id="rId1796" ref="J1799"/>
    <hyperlink r:id="rId1797" ref="J1800"/>
    <hyperlink r:id="rId1798" ref="J1801"/>
    <hyperlink r:id="rId1799" ref="J1802"/>
    <hyperlink r:id="rId1800" ref="J1803"/>
    <hyperlink r:id="rId1801" ref="J1804"/>
    <hyperlink r:id="rId1802" ref="J1805"/>
    <hyperlink r:id="rId1803" ref="J1806"/>
    <hyperlink r:id="rId1804" ref="J1807"/>
    <hyperlink r:id="rId1805" ref="J1808"/>
    <hyperlink r:id="rId1806" ref="J1809"/>
    <hyperlink r:id="rId1807" ref="J1810"/>
    <hyperlink r:id="rId1808" ref="J1811"/>
    <hyperlink r:id="rId1809" ref="J1812"/>
    <hyperlink r:id="rId1810" ref="J1813"/>
    <hyperlink r:id="rId1811" ref="J1814"/>
    <hyperlink r:id="rId1812" ref="J1815"/>
    <hyperlink r:id="rId1813" ref="J1816"/>
    <hyperlink r:id="rId1814" ref="J1817"/>
    <hyperlink r:id="rId1815" ref="J1818"/>
    <hyperlink r:id="rId1816" ref="J1819"/>
    <hyperlink r:id="rId1817" ref="J1820"/>
    <hyperlink r:id="rId1818" ref="J1821"/>
    <hyperlink r:id="rId1819" ref="J1822"/>
    <hyperlink r:id="rId1820" ref="J1823"/>
    <hyperlink r:id="rId1821" ref="J1824"/>
    <hyperlink r:id="rId1822" ref="J1825"/>
    <hyperlink r:id="rId1823" ref="J1826"/>
    <hyperlink r:id="rId1824" ref="J1827"/>
    <hyperlink r:id="rId1825" ref="J1828"/>
    <hyperlink r:id="rId1826" ref="J1829"/>
    <hyperlink r:id="rId1827" ref="J1830"/>
    <hyperlink r:id="rId1828" ref="J1831"/>
    <hyperlink r:id="rId1829" ref="J1832"/>
    <hyperlink r:id="rId1830" ref="J1833"/>
    <hyperlink r:id="rId1831" ref="J1834"/>
    <hyperlink r:id="rId1832" ref="J1835"/>
    <hyperlink r:id="rId1833" ref="J1836"/>
    <hyperlink r:id="rId1834" ref="J1837"/>
    <hyperlink r:id="rId1835" ref="J1838"/>
    <hyperlink r:id="rId1836" ref="J1839"/>
    <hyperlink r:id="rId1837" ref="J1840"/>
    <hyperlink r:id="rId1838" ref="J1841"/>
    <hyperlink r:id="rId1839" ref="J1842"/>
    <hyperlink r:id="rId1840" ref="J1843"/>
    <hyperlink r:id="rId1841" ref="J1844"/>
    <hyperlink r:id="rId1842" ref="J1845"/>
    <hyperlink r:id="rId1843" ref="J1846"/>
    <hyperlink r:id="rId1844" ref="J1847"/>
    <hyperlink r:id="rId1845" ref="J1848"/>
    <hyperlink r:id="rId1846" ref="J1849"/>
    <hyperlink r:id="rId1847" ref="J1850"/>
    <hyperlink r:id="rId1848" ref="J1851"/>
    <hyperlink r:id="rId1849" ref="J1852"/>
    <hyperlink r:id="rId1850" ref="J1853"/>
    <hyperlink r:id="rId1851" ref="J1854"/>
    <hyperlink r:id="rId1852" ref="J1855"/>
    <hyperlink r:id="rId1853" ref="J1856"/>
    <hyperlink r:id="rId1854" ref="J1857"/>
    <hyperlink r:id="rId1855" ref="J1858"/>
    <hyperlink r:id="rId1856" ref="J1859"/>
    <hyperlink r:id="rId1857" ref="J1860"/>
    <hyperlink r:id="rId1858" ref="J1861"/>
    <hyperlink r:id="rId1859" ref="J1862"/>
    <hyperlink r:id="rId1860" ref="J1863"/>
    <hyperlink r:id="rId1861" ref="J1864"/>
    <hyperlink r:id="rId1862" ref="J1865"/>
    <hyperlink r:id="rId1863" ref="J1866"/>
    <hyperlink r:id="rId1864" ref="J1867"/>
    <hyperlink r:id="rId1865" ref="J1868"/>
    <hyperlink r:id="rId1866" ref="J1869"/>
    <hyperlink r:id="rId1867" ref="J1870"/>
    <hyperlink r:id="rId1868" ref="J1871"/>
    <hyperlink r:id="rId1869" ref="J1872"/>
    <hyperlink r:id="rId1870" ref="J1873"/>
    <hyperlink r:id="rId1871" ref="J1874"/>
    <hyperlink r:id="rId1872" ref="J1875"/>
    <hyperlink r:id="rId1873" ref="J1876"/>
    <hyperlink r:id="rId1874" ref="J1877"/>
    <hyperlink r:id="rId1875" ref="J1878"/>
    <hyperlink r:id="rId1876" ref="J1879"/>
    <hyperlink r:id="rId1877" ref="J1880"/>
    <hyperlink r:id="rId1878" ref="J1881"/>
    <hyperlink r:id="rId1879" ref="J1882"/>
    <hyperlink r:id="rId1880" ref="J1883"/>
    <hyperlink r:id="rId1881" ref="J1884"/>
    <hyperlink r:id="rId1882" ref="J1885"/>
    <hyperlink r:id="rId1883" ref="J1886"/>
    <hyperlink r:id="rId1884" ref="J1887"/>
    <hyperlink r:id="rId1885" ref="J1888"/>
    <hyperlink r:id="rId1886" ref="J1889"/>
    <hyperlink r:id="rId1887" ref="J1890"/>
    <hyperlink r:id="rId1888" ref="J1891"/>
    <hyperlink r:id="rId1889" ref="J1892"/>
    <hyperlink r:id="rId1890" ref="J1893"/>
    <hyperlink r:id="rId1891" ref="J1894"/>
    <hyperlink r:id="rId1892" ref="J1895"/>
    <hyperlink r:id="rId1893" ref="J1896"/>
    <hyperlink r:id="rId1894" ref="J1897"/>
    <hyperlink r:id="rId1895" ref="J1898"/>
    <hyperlink r:id="rId1896" ref="J1899"/>
    <hyperlink r:id="rId1897" ref="J1900"/>
    <hyperlink r:id="rId1898" ref="J1901"/>
    <hyperlink r:id="rId1899" ref="J1902"/>
    <hyperlink r:id="rId1900" ref="J1903"/>
    <hyperlink r:id="rId1901" ref="J1904"/>
    <hyperlink r:id="rId1902" ref="J1905"/>
    <hyperlink r:id="rId1903" ref="J1906"/>
    <hyperlink r:id="rId1904" ref="J1907"/>
    <hyperlink r:id="rId1905" ref="J1908"/>
    <hyperlink r:id="rId1906" ref="J1909"/>
    <hyperlink r:id="rId1907" ref="J1910"/>
    <hyperlink r:id="rId1908" ref="J1911"/>
    <hyperlink r:id="rId1909" ref="J1912"/>
    <hyperlink r:id="rId1910" ref="J1913"/>
    <hyperlink r:id="rId1911" ref="J1914"/>
    <hyperlink r:id="rId1912" ref="J1915"/>
    <hyperlink r:id="rId1913" ref="J1916"/>
    <hyperlink r:id="rId1914" ref="J1917"/>
    <hyperlink r:id="rId1915" ref="J1918"/>
    <hyperlink r:id="rId1916" ref="J1919"/>
    <hyperlink r:id="rId1917" ref="J1920"/>
    <hyperlink r:id="rId1918" ref="J1921"/>
    <hyperlink r:id="rId1919" ref="J1922"/>
    <hyperlink r:id="rId1920" ref="J1923"/>
    <hyperlink r:id="rId1921" ref="J1924"/>
    <hyperlink r:id="rId1922" ref="J1925"/>
    <hyperlink r:id="rId1923" ref="J1926"/>
    <hyperlink r:id="rId1924" ref="J1927"/>
    <hyperlink r:id="rId1925" ref="J1928"/>
    <hyperlink r:id="rId1926" ref="J1929"/>
    <hyperlink r:id="rId1927" ref="J1930"/>
    <hyperlink r:id="rId1928" ref="J1931"/>
  </hyperlinks>
  <drawing r:id="rId1929"/>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sheetData>
    <row r="1">
      <c r="A1" s="8" t="s">
        <v>11086</v>
      </c>
      <c r="B1" s="8" t="s">
        <v>11087</v>
      </c>
      <c r="C1" s="8" t="s">
        <v>11088</v>
      </c>
      <c r="D1" s="8" t="s">
        <v>11089</v>
      </c>
      <c r="E1" s="8" t="s">
        <v>11090</v>
      </c>
      <c r="F1" s="8" t="s">
        <v>11091</v>
      </c>
      <c r="G1" s="8" t="s">
        <v>11092</v>
      </c>
      <c r="H1" s="8" t="s">
        <v>11093</v>
      </c>
      <c r="I1" s="8" t="s">
        <v>11094</v>
      </c>
      <c r="J1" s="8" t="s">
        <v>11095</v>
      </c>
      <c r="K1" s="8" t="s">
        <v>11096</v>
      </c>
      <c r="L1" s="8" t="s">
        <v>11097</v>
      </c>
      <c r="M1" s="8" t="s">
        <v>11098</v>
      </c>
      <c r="N1" s="8" t="s">
        <v>11099</v>
      </c>
      <c r="O1" s="8" t="s">
        <v>11100</v>
      </c>
      <c r="P1" s="8" t="s">
        <v>11101</v>
      </c>
      <c r="Q1" s="8" t="s">
        <v>11102</v>
      </c>
      <c r="R1" s="8" t="s">
        <v>11103</v>
      </c>
      <c r="S1" s="8" t="s">
        <v>11104</v>
      </c>
      <c r="T1" s="8" t="s">
        <v>11105</v>
      </c>
      <c r="U1" s="8" t="s">
        <v>11106</v>
      </c>
      <c r="V1" s="8" t="s">
        <v>11107</v>
      </c>
      <c r="W1" s="8" t="s">
        <v>11108</v>
      </c>
      <c r="X1" s="8" t="s">
        <v>11109</v>
      </c>
      <c r="Y1" s="8" t="s">
        <v>11110</v>
      </c>
      <c r="Z1" s="8" t="s">
        <v>11111</v>
      </c>
      <c r="AA1" s="8" t="s">
        <v>11112</v>
      </c>
      <c r="AB1" s="8" t="s">
        <v>11113</v>
      </c>
      <c r="AC1" s="8" t="s">
        <v>11114</v>
      </c>
    </row>
    <row r="2">
      <c r="A2" s="8" t="s">
        <v>11115</v>
      </c>
      <c r="B2" s="8" t="s">
        <v>11116</v>
      </c>
      <c r="C2" s="8" t="s">
        <v>11117</v>
      </c>
      <c r="D2" s="9">
        <v>1.23885121E9</v>
      </c>
      <c r="E2" s="9">
        <v>1.0</v>
      </c>
      <c r="F2" s="9">
        <v>2.0</v>
      </c>
      <c r="G2" s="8" t="s">
        <v>11118</v>
      </c>
      <c r="H2" s="8" t="s">
        <v>11119</v>
      </c>
      <c r="I2" s="8" t="s">
        <v>11119</v>
      </c>
      <c r="J2" s="8" t="s">
        <v>11120</v>
      </c>
      <c r="K2" s="8" t="s">
        <v>11121</v>
      </c>
      <c r="L2" s="8" t="s">
        <v>11121</v>
      </c>
      <c r="M2" s="8" t="s">
        <v>11122</v>
      </c>
      <c r="N2" s="8" t="b">
        <v>1</v>
      </c>
      <c r="O2" s="8" t="s">
        <v>11123</v>
      </c>
      <c r="P2" s="8" t="b">
        <v>0</v>
      </c>
      <c r="R2" s="8" t="b">
        <v>1</v>
      </c>
      <c r="S2" s="8" t="b">
        <v>1</v>
      </c>
      <c r="T2" s="8" t="s">
        <v>11124</v>
      </c>
      <c r="X2" s="8" t="b">
        <v>0</v>
      </c>
      <c r="Y2" s="8" t="s">
        <v>11125</v>
      </c>
      <c r="Z2" s="8" t="s">
        <v>11126</v>
      </c>
      <c r="AA2" s="8" t="b">
        <v>0</v>
      </c>
      <c r="AC2" s="8" t="s">
        <v>11127</v>
      </c>
    </row>
  </sheetData>
  <drawing r:id="rId1"/>
</worksheet>
</file>